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 activeTab="1"/>
  </bookViews>
  <sheets>
    <sheet name="Contratos 2017" sheetId="1" r:id="rId1"/>
    <sheet name="Convenios 2017" sheetId="2" r:id="rId2"/>
  </sheets>
  <definedNames>
    <definedName name="_xlnm._FilterDatabase" localSheetId="0" hidden="1">'Contratos 2017'!$A$10:$N$35</definedName>
    <definedName name="_xlnm.Print_Area" localSheetId="0">'Contratos 2017'!$A$2:$N$16</definedName>
  </definedNames>
  <calcPr calcId="145621"/>
</workbook>
</file>

<file path=xl/calcChain.xml><?xml version="1.0" encoding="utf-8"?>
<calcChain xmlns="http://schemas.openxmlformats.org/spreadsheetml/2006/main">
  <c r="H30" i="2" l="1"/>
  <c r="I29" i="2"/>
  <c r="L27" i="2"/>
  <c r="L26" i="2"/>
  <c r="L24" i="2"/>
  <c r="L23" i="2"/>
  <c r="L21" i="2"/>
  <c r="L20" i="2"/>
  <c r="I20" i="2"/>
  <c r="L15" i="2"/>
  <c r="L14" i="2"/>
  <c r="L12" i="2"/>
  <c r="L9" i="2"/>
  <c r="L8" i="2"/>
  <c r="K35" i="1"/>
  <c r="M35" i="1" s="1"/>
  <c r="N35" i="1" s="1"/>
  <c r="K34" i="1"/>
  <c r="M34" i="1" s="1"/>
  <c r="N34" i="1" s="1"/>
  <c r="K32" i="1"/>
  <c r="M32" i="1" s="1"/>
  <c r="N32" i="1" s="1"/>
  <c r="K31" i="1"/>
  <c r="M31" i="1" s="1"/>
  <c r="N31" i="1" s="1"/>
  <c r="K30" i="1"/>
  <c r="M30" i="1" s="1"/>
  <c r="N30" i="1" s="1"/>
  <c r="K29" i="1"/>
  <c r="M29" i="1" s="1"/>
  <c r="K28" i="1"/>
  <c r="N28" i="1" s="1"/>
  <c r="K27" i="1"/>
  <c r="M27" i="1" s="1"/>
  <c r="K26" i="1"/>
  <c r="N26" i="1" s="1"/>
  <c r="N25" i="1"/>
  <c r="M25" i="1"/>
  <c r="N24" i="1"/>
  <c r="M24" i="1"/>
  <c r="K23" i="1"/>
  <c r="N23" i="1" s="1"/>
  <c r="K22" i="1"/>
  <c r="N22" i="1" s="1"/>
  <c r="M21" i="1"/>
  <c r="K21" i="1"/>
  <c r="N21" i="1" s="1"/>
  <c r="M20" i="1"/>
  <c r="K20" i="1"/>
  <c r="N20" i="1" s="1"/>
  <c r="K19" i="1"/>
  <c r="N19" i="1" s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27" i="1" l="1"/>
  <c r="M26" i="1"/>
  <c r="M19" i="1"/>
  <c r="M22" i="1"/>
  <c r="M28" i="1"/>
  <c r="N29" i="1"/>
  <c r="M23" i="1"/>
</calcChain>
</file>

<file path=xl/comments1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sharedStrings.xml><?xml version="1.0" encoding="utf-8"?>
<sst xmlns="http://schemas.openxmlformats.org/spreadsheetml/2006/main" count="353" uniqueCount="166">
  <si>
    <t>CENTRO DE INVESTIGACIONES EN ÓPTICA, A.C.</t>
  </si>
  <si>
    <t>DIRECCIÓN ADMINISTRATIVA</t>
  </si>
  <si>
    <t>Departamento de Servicios Generales</t>
  </si>
  <si>
    <t>CONTRATOS DE ADQUISICIONES, ARRENDAMIENTOS, SERVICIOS Y OBRAS PÚBLICAS</t>
  </si>
  <si>
    <t>Responsable de la información: L.C.I. Carmen Elvira Ibarra Cordero (Responsable de Adquisiciones)</t>
  </si>
  <si>
    <t>Expediente electrónico: 6C.6 CONTRATOS</t>
  </si>
  <si>
    <t>Contrato</t>
  </si>
  <si>
    <t>No. de concurso o licitación</t>
  </si>
  <si>
    <t>Proveedor Contratado</t>
  </si>
  <si>
    <t>Bienes Adquiridos o Servicios Contratados</t>
  </si>
  <si>
    <t>Observaciones</t>
  </si>
  <si>
    <t>Fechas</t>
  </si>
  <si>
    <t>Unidad Administrativa que celebra el contrato</t>
  </si>
  <si>
    <t>Procedimiento de Compra</t>
  </si>
  <si>
    <t>Importe sin I.V.A.</t>
  </si>
  <si>
    <t>Moneda</t>
  </si>
  <si>
    <t>Importe sin I.V.A. en pesos</t>
  </si>
  <si>
    <t>Importe con IVA</t>
  </si>
  <si>
    <t>Formalización</t>
  </si>
  <si>
    <t xml:space="preserve">Inicio </t>
  </si>
  <si>
    <t>Término</t>
  </si>
  <si>
    <t>CIO-RH-2017-001</t>
  </si>
  <si>
    <t>IA-03890S999-E3-2017.</t>
  </si>
  <si>
    <t>Toka Internacional S.A.P.I. de C.V.</t>
  </si>
  <si>
    <t>Expedición de vales de despensa mensuales</t>
  </si>
  <si>
    <t>Partidas presupuestales 15401 y 15901</t>
  </si>
  <si>
    <t>Dirección General</t>
  </si>
  <si>
    <t>Invitación a cuando menos tres personas</t>
  </si>
  <si>
    <t>Pesos</t>
  </si>
  <si>
    <t>CIO-SG-2017-001</t>
  </si>
  <si>
    <t>LA-03890S999-E58-2016</t>
  </si>
  <si>
    <t>Intertour Uquime, S.A. de C.V.</t>
  </si>
  <si>
    <t>Servicio de expedición de pasajes aéreos</t>
  </si>
  <si>
    <t>Contrato abierto, monto mínimo $379,310.034, monto máximo $948,275.86 pesos sin IVA</t>
  </si>
  <si>
    <t>Licitación Pública consolidada (CIO-CIMAT)</t>
  </si>
  <si>
    <t>CIO-SG-2017-002</t>
  </si>
  <si>
    <t>LA-03890G999-E132-2016</t>
  </si>
  <si>
    <t>Balandrano Ink, S.A. de C.V.</t>
  </si>
  <si>
    <t>Materiales y suministros de oficina</t>
  </si>
  <si>
    <t>Contrato abierto, monto mínimo $40,000.00, monto máximo $100,000.00 pesos sin IVA</t>
  </si>
  <si>
    <t>Licitación Pública consolidada (CIO-CIATEC-CIMAT)</t>
  </si>
  <si>
    <t>CIO-SG-2017-003</t>
  </si>
  <si>
    <t xml:space="preserve">LA-03890G999-E132-2016 </t>
  </si>
  <si>
    <t>Multisurtidora GOG, S.A. de C.V.</t>
  </si>
  <si>
    <t>Materiales y suministros de impresión</t>
  </si>
  <si>
    <t>Contrato abierto, monto mínimo $80,000.00, monto máximo $200,000.00 pesos sin IVA</t>
  </si>
  <si>
    <t>CIO-SG-2017-004</t>
  </si>
  <si>
    <t>Prolimpieza, S.A. de C.V.</t>
  </si>
  <si>
    <t>Materiales y suministros de limpieza</t>
  </si>
  <si>
    <t>CIO-SG-2017-005</t>
  </si>
  <si>
    <t>Food Service de México, S.A. de C.V.</t>
  </si>
  <si>
    <t>Materiales y suministros de cafetería</t>
  </si>
  <si>
    <t>Contrato abierto, monto mínimo $48,000.00, monto máximo $120,000.00 pesos sin IVA</t>
  </si>
  <si>
    <t>CIO-SG-2017-006</t>
  </si>
  <si>
    <t>No aplica</t>
  </si>
  <si>
    <t>Estrategias en Tecnología Corporativa, S.A. de C.V.</t>
  </si>
  <si>
    <t>Prestación del servicio de mantenimiento del conmutador</t>
  </si>
  <si>
    <t>Partida presupuesta 35201</t>
  </si>
  <si>
    <t>Adjudicación Directa</t>
  </si>
  <si>
    <t>CIO-SG-2017-007</t>
  </si>
  <si>
    <t>José Alberto Hernández Vargas</t>
  </si>
  <si>
    <t>Prestación de servicios especializados en oftalmología.</t>
  </si>
  <si>
    <t>Servicios prestados en el Laboratorio de Óptica de la Visión</t>
  </si>
  <si>
    <t>CIO-SG-2017-008</t>
  </si>
  <si>
    <t>Josefina Cynthia Villalobos Ojeda</t>
  </si>
  <si>
    <t>CIO-SG-2017-009</t>
  </si>
  <si>
    <t>LA-03890S999-E4-2017</t>
  </si>
  <si>
    <t>Grupo Nacional Provincial S.A.B.</t>
  </si>
  <si>
    <t>Póliza de seguro de transporte de mercacnías.</t>
  </si>
  <si>
    <t>Partida numero 2 de la licitación.  Cuota de declaración mensual de embarques 0.147%</t>
  </si>
  <si>
    <t>Licitación Pública</t>
  </si>
  <si>
    <t>Dólares</t>
  </si>
  <si>
    <t>CIO-SG-2017-010</t>
  </si>
  <si>
    <t>Póliza múltiple empresarial</t>
  </si>
  <si>
    <t xml:space="preserve">Partida numero 1 de la licitación.  </t>
  </si>
  <si>
    <t>CIO-SG-2017-011</t>
  </si>
  <si>
    <t>Seguros Banorte S.A. de C.V. Grupo Financiero Banorte</t>
  </si>
  <si>
    <t>Póliza de seguro de gastos médicos mayores</t>
  </si>
  <si>
    <t xml:space="preserve">Partida numero 3 de la licitación.  </t>
  </si>
  <si>
    <t>CIO-SG-2017-012</t>
  </si>
  <si>
    <t>Seguros de vida Sura México, S.A. de C.V.</t>
  </si>
  <si>
    <t>Póliza de seguro de vida</t>
  </si>
  <si>
    <t xml:space="preserve">Partida numero 4 de la licitación.  </t>
  </si>
  <si>
    <t>CIO-SG-2017-013</t>
  </si>
  <si>
    <t>LA-03890S999-E2-2017.</t>
  </si>
  <si>
    <t>Limyja, S.A. de C.V</t>
  </si>
  <si>
    <t>Servicio de limpieza para las instalaciones del CIO León y el CIO Aguascalientes</t>
  </si>
  <si>
    <t>LPN consolidada.  Contratacion plurianual. El monto reportado corresponde solo al 2017. Monto total del contrato $ 1,707,492.32 pesos mas IVA.</t>
  </si>
  <si>
    <t>CIO-SG-2017-014</t>
  </si>
  <si>
    <t>Limpieza y Vigilancia Profesional Empresarial, S.A. de C.V.</t>
  </si>
  <si>
    <t>Servicio de vigilancia para las instalaciones del CIO León y el CIO Aguascalientes</t>
  </si>
  <si>
    <t>LPN consolidada.  Contratacion plurianual. El monto reportado corresponde solo al 2017. Monto total del contrato $ 1,654,939.20 pesos  mas IVA.</t>
  </si>
  <si>
    <t>CIO-SG-2017-015</t>
  </si>
  <si>
    <t>SPN, S.A. de C.V.</t>
  </si>
  <si>
    <t>Servicio de mantenimiento preventeivo a sistemas de energía ininterrumplible propiedad del CIO</t>
  </si>
  <si>
    <t>CIO-SG-2017-016</t>
  </si>
  <si>
    <t>Jiro y Asociados Agente de Seguros y Fianzas, S.A. de C.V.</t>
  </si>
  <si>
    <t>Servicio de asesoría en materia de seguros y fianzas</t>
  </si>
  <si>
    <t>CIO-SG-2017-017</t>
  </si>
  <si>
    <t>Fegsa Instalaciones, S.A. de C.V.</t>
  </si>
  <si>
    <t>Servicio de mantenimiento preventivo y correctivo a 157 equipos de aire acondicionado. CIO León</t>
  </si>
  <si>
    <t>CIO-SG-2017-018</t>
  </si>
  <si>
    <t>Alafita de la Rosa Aquiles</t>
  </si>
  <si>
    <t>Servicio de mantenimiento preventivo 13 equipos de aire acondicionado. Cio Aguascalientes.</t>
  </si>
  <si>
    <t>CIO-SG-2017-019</t>
  </si>
  <si>
    <t>Aguirre Ramírez Patricia</t>
  </si>
  <si>
    <t>Servicio de mantenimiento preventivo a 4 plantas eléctricas</t>
  </si>
  <si>
    <t>CIO-SG-2017-020</t>
  </si>
  <si>
    <t>Cuevas Cruz Jorge</t>
  </si>
  <si>
    <t>Servicio de mantenimiento a transformadores del CIO León y Cio Aguascalientes</t>
  </si>
  <si>
    <t>CIO-SG-2017-021</t>
  </si>
  <si>
    <t>Banda Trejo Jesús</t>
  </si>
  <si>
    <t>Servicio de mantenimiento a equipos de fotocopiado</t>
  </si>
  <si>
    <t>CIO-SG-2017-023</t>
  </si>
  <si>
    <t>Desarrollo Creativo Imagina, S.A. de C.V.</t>
  </si>
  <si>
    <t>Contratación de estudio de mercado</t>
  </si>
  <si>
    <t>CIO-SG-2017-024</t>
  </si>
  <si>
    <t>Guazo Velázquez Liliana</t>
  </si>
  <si>
    <t>Servicio de comida de 3 tiempos y canapes, mobiliario, meseros, refrescos y hielo. Pedido SG170294</t>
  </si>
  <si>
    <t>CIO-SG-2017-025</t>
  </si>
  <si>
    <t>Científica Senna, S.A. de C.V.</t>
  </si>
  <si>
    <t>Compra de materiales y suministros de laboratorio. Pedido SG170291.</t>
  </si>
  <si>
    <t>CONVENIOS DE MODIFICACION DE ADQUISICIONES, ARRENDAMIENTOS, SERVICIOS Y OBRAS PÚBLICAS  2015</t>
  </si>
  <si>
    <t>Núm de Contrato</t>
  </si>
  <si>
    <t>CIO-SG-2016-033</t>
  </si>
  <si>
    <t>Grupo Multihome, S.A. de C.V.</t>
  </si>
  <si>
    <t>Modulos para armado de cuarto limpio y 2 campanas de extraccion (SG161707)</t>
  </si>
  <si>
    <t>Recursos fiscales, cartera de inversión 133890S0006, partida presupuestal 53101</t>
  </si>
  <si>
    <t>Adjudicación diercta</t>
  </si>
  <si>
    <t>SEGUNDO CONVENIO MODIFICATORIO CIO-SG-2016-033</t>
  </si>
  <si>
    <t>Se otorga al proveedor prórroga para la entrega de los bienes en cuestión por 93 dias naturales, plazo que vence el 30 de abril de 2017.</t>
  </si>
  <si>
    <t>CIO-SG-2016-040</t>
  </si>
  <si>
    <t>Servicio de cierre de 14 lineas mecánicas y de control</t>
  </si>
  <si>
    <t>Recursos propios, pedido SG162060</t>
  </si>
  <si>
    <t>Se otorga al proveedor prórroga para la entrega de los bienes en cuestión por 2 semanas, plazo que vence el 4 de enero de 2017.  Se incrementa el monto del contrato por $34,050.00 pesos</t>
  </si>
  <si>
    <t>CIO-SG-2016-043</t>
  </si>
  <si>
    <t>Productos Metálicos Steele, S.A. de C.V.</t>
  </si>
  <si>
    <t>Archivo móvil AM-02</t>
  </si>
  <si>
    <t>Recursos fiscales, cartera 153890S0002 - Sustitución de activos (SG162475)</t>
  </si>
  <si>
    <t>Se otorga al proveedor prórroga para la entrega de los bienes en cuestión por 35 dias naturales, plazo que vence el 30 de enero de 2017.</t>
  </si>
  <si>
    <t>CIO-SG-2016-046</t>
  </si>
  <si>
    <t>Intercovamex, S.A. de .C.V</t>
  </si>
  <si>
    <t>Adquisición de varios equipos</t>
  </si>
  <si>
    <t>Recursos fiscales, cartera 133890S0003 - Laboratorios Nacionales y Central (SG162670)</t>
  </si>
  <si>
    <t>Se otorga al proveedor prórroga para la entrega de los bienes en cuestión, quedando como sigue: 21 días alineadora de mascaras 19/05/17; 32 dias cajas de guantes 31/03/17 y 32 dias RIE 31/03/17</t>
  </si>
  <si>
    <t>CIO-SG-2016-050</t>
  </si>
  <si>
    <t>Instrumel, S.A. de C.V.</t>
  </si>
  <si>
    <t>Láser de bombeo de 1200W</t>
  </si>
  <si>
    <t>Recursos fiscales, cartera 153890S0003 - Programa de Adquisiciones 2016 (SG162631)</t>
  </si>
  <si>
    <t>Se otorga al proveedor prórroga para la entrega de los bienes en cuestión por30 dias naturales, plazo que vence el 25 de marzo de 2017.</t>
  </si>
  <si>
    <t>CIO-SG-2016-056</t>
  </si>
  <si>
    <t>Isaías Daniel López Mendoza</t>
  </si>
  <si>
    <t>Sistema de visión artificial</t>
  </si>
  <si>
    <t>Recursos fiscales, cartera 153890S0003 - Programa de Adquisiciones 2016 (SG162796)</t>
  </si>
  <si>
    <t>Se otorga al proveedor prórroga para la entrega de los bienes en cuestión por 17 dias naturales, plazo que vence el 27 de febrero de 2017.</t>
  </si>
  <si>
    <t>CIO-SG-2016-057</t>
  </si>
  <si>
    <t>Satelsa, S.A. de C.V.</t>
  </si>
  <si>
    <t>Kit de actuadores</t>
  </si>
  <si>
    <t>Recursos fiscales, cartera 153890S0003 - Programa de Adquisiciones 2016 (SG162808)</t>
  </si>
  <si>
    <t>Convenio de modificación al contrato CIO-SG-2016-057</t>
  </si>
  <si>
    <t>Se otorga al proveedor prórroga para la entrega de los bienes en cuestión por 27 dias naturales, plazo que vence el 27 de febrero de 2017.</t>
  </si>
  <si>
    <t>CIO-SG-2016-059</t>
  </si>
  <si>
    <t>Montajes Electromecánicos e Ingeniería, S.A. de C.V.</t>
  </si>
  <si>
    <t>Sistema de deposición de capa atómica</t>
  </si>
  <si>
    <t>Recursos fiscales, cartera 133890S0006 - Laboratorios Nacional y Central en Óptica y Fotónica (SG162818)</t>
  </si>
  <si>
    <t>Se otorga al proveedor prórroga para la entrega de los bienes en cuestión por 26 dias naturales, plazo que vence el 1 de marzo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</si>
</sst>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44" fontId="2" fillId="0" borderId="0" xfId="2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justify" wrapText="1"/>
    </xf>
    <xf numFmtId="44" fontId="5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justify" wrapText="1"/>
    </xf>
    <xf numFmtId="44" fontId="5" fillId="0" borderId="6" xfId="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0" fontId="2" fillId="0" borderId="0" xfId="0" applyFont="1" applyFill="1" applyAlignment="1">
      <alignment wrapText="1"/>
    </xf>
    <xf numFmtId="14" fontId="2" fillId="0" borderId="0" xfId="2" applyNumberFormat="1" applyFont="1" applyFill="1"/>
    <xf numFmtId="0" fontId="2" fillId="0" borderId="0" xfId="0" applyFont="1" applyFill="1" applyAlignment="1">
      <alignment horizontal="center"/>
    </xf>
    <xf numFmtId="43" fontId="2" fillId="0" borderId="0" xfId="1" applyFont="1" applyFill="1"/>
    <xf numFmtId="44" fontId="2" fillId="0" borderId="0" xfId="2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/>
    <xf numFmtId="44" fontId="2" fillId="2" borderId="0" xfId="2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justify" wrapText="1"/>
    </xf>
    <xf numFmtId="44" fontId="5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justify" wrapText="1"/>
    </xf>
    <xf numFmtId="44" fontId="5" fillId="2" borderId="7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/>
    <xf numFmtId="14" fontId="2" fillId="0" borderId="0" xfId="0" applyNumberFormat="1" applyFont="1" applyFill="1" applyBorder="1" applyAlignment="1">
      <alignment horizontal="center" vertical="center" wrapText="1"/>
    </xf>
    <xf numFmtId="44" fontId="2" fillId="0" borderId="0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4" fontId="2" fillId="2" borderId="0" xfId="2" applyFont="1" applyFill="1"/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889000</xdr:colOff>
      <xdr:row>1</xdr:row>
      <xdr:rowOff>58352</xdr:rowOff>
    </xdr:from>
    <xdr:to>
      <xdr:col>2</xdr:col>
      <xdr:colOff>698251</xdr:colOff>
      <xdr:row>6</xdr:row>
      <xdr:rowOff>108615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0" y="210752"/>
          <a:ext cx="1790451" cy="983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A82"/>
  <sheetViews>
    <sheetView zoomScaleNormal="100" workbookViewId="0">
      <pane xSplit="5" ySplit="10" topLeftCell="F29" activePane="bottomRight" state="frozen"/>
      <selection activeCell="C45" sqref="C45"/>
      <selection pane="topRight" activeCell="C45" sqref="C45"/>
      <selection pane="bottomLeft" activeCell="C45" sqref="C45"/>
      <selection pane="bottomRight" sqref="A1:XFD1048576"/>
    </sheetView>
  </sheetViews>
  <sheetFormatPr baseColWidth="10" defaultRowHeight="12" x14ac:dyDescent="0.2"/>
  <cols>
    <col min="1" max="1" width="16" style="6" customWidth="1"/>
    <col min="2" max="2" width="13.7109375" style="6" customWidth="1"/>
    <col min="3" max="4" width="23.7109375" style="34" customWidth="1"/>
    <col min="5" max="5" width="26.85546875" style="6" customWidth="1"/>
    <col min="6" max="6" width="13.7109375" style="6" customWidth="1"/>
    <col min="7" max="8" width="11.140625" style="6" customWidth="1"/>
    <col min="9" max="9" width="10" style="6" customWidth="1"/>
    <col min="10" max="10" width="22.7109375" style="6" customWidth="1"/>
    <col min="11" max="11" width="15.5703125" style="38" customWidth="1"/>
    <col min="12" max="12" width="11.85546875" style="36" customWidth="1"/>
    <col min="13" max="13" width="14.7109375" style="36" customWidth="1"/>
    <col min="14" max="14" width="13.140625" style="36" customWidth="1"/>
    <col min="15" max="16384" width="11.42578125" style="6"/>
  </cols>
  <sheetData>
    <row r="1" spans="1:14" x14ac:dyDescent="0.2">
      <c r="A1" s="1"/>
      <c r="B1" s="2"/>
      <c r="C1" s="3"/>
      <c r="D1" s="4"/>
      <c r="E1" s="5"/>
      <c r="F1" s="5"/>
      <c r="G1" s="5"/>
      <c r="H1" s="5"/>
      <c r="K1" s="7"/>
      <c r="L1" s="8"/>
      <c r="M1" s="8"/>
      <c r="N1" s="8"/>
    </row>
    <row r="2" spans="1:14" ht="1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4.25" x14ac:dyDescent="0.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4.25" x14ac:dyDescent="0.2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" x14ac:dyDescent="0.2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" x14ac:dyDescent="0.2">
      <c r="A6" s="12"/>
      <c r="B6" s="12"/>
      <c r="C6" s="12"/>
      <c r="D6" s="12"/>
      <c r="E6" s="12"/>
      <c r="F6" s="12"/>
      <c r="G6" s="13" t="s">
        <v>4</v>
      </c>
      <c r="H6" s="12"/>
      <c r="I6" s="12"/>
      <c r="J6" s="12"/>
      <c r="K6" s="12"/>
      <c r="L6" s="12"/>
      <c r="M6" s="12"/>
      <c r="N6" s="12"/>
    </row>
    <row r="7" spans="1:14" ht="15" x14ac:dyDescent="0.2">
      <c r="A7" s="12"/>
      <c r="B7" s="12"/>
      <c r="C7" s="12"/>
      <c r="D7" s="12"/>
      <c r="E7" s="12"/>
      <c r="F7" s="12"/>
      <c r="G7" s="13" t="s">
        <v>5</v>
      </c>
      <c r="H7" s="12"/>
      <c r="I7" s="12"/>
      <c r="J7" s="12"/>
      <c r="K7" s="12"/>
      <c r="L7" s="12"/>
      <c r="M7" s="12"/>
      <c r="N7" s="12"/>
    </row>
    <row r="8" spans="1:14" x14ac:dyDescent="0.2">
      <c r="C8" s="6"/>
      <c r="D8" s="6"/>
      <c r="K8" s="6"/>
      <c r="L8" s="6"/>
      <c r="M8" s="6"/>
      <c r="N8" s="6"/>
    </row>
    <row r="9" spans="1:14" ht="12" customHeight="1" x14ac:dyDescent="0.2">
      <c r="A9" s="14" t="s">
        <v>6</v>
      </c>
      <c r="B9" s="14" t="s">
        <v>7</v>
      </c>
      <c r="C9" s="14" t="s">
        <v>8</v>
      </c>
      <c r="D9" s="15" t="s">
        <v>9</v>
      </c>
      <c r="E9" s="15" t="s">
        <v>10</v>
      </c>
      <c r="F9" s="16" t="s">
        <v>11</v>
      </c>
      <c r="G9" s="17"/>
      <c r="H9" s="18"/>
      <c r="I9" s="19" t="s">
        <v>12</v>
      </c>
      <c r="J9" s="15" t="s">
        <v>13</v>
      </c>
      <c r="K9" s="20" t="s">
        <v>14</v>
      </c>
      <c r="L9" s="21" t="s">
        <v>15</v>
      </c>
      <c r="M9" s="20" t="s">
        <v>16</v>
      </c>
      <c r="N9" s="20" t="s">
        <v>17</v>
      </c>
    </row>
    <row r="10" spans="1:14" s="27" customFormat="1" x14ac:dyDescent="0.2">
      <c r="A10" s="15"/>
      <c r="B10" s="15"/>
      <c r="C10" s="15"/>
      <c r="D10" s="22"/>
      <c r="E10" s="22"/>
      <c r="F10" s="23" t="s">
        <v>18</v>
      </c>
      <c r="G10" s="23" t="s">
        <v>19</v>
      </c>
      <c r="H10" s="23" t="s">
        <v>20</v>
      </c>
      <c r="I10" s="24"/>
      <c r="J10" s="22"/>
      <c r="K10" s="25"/>
      <c r="L10" s="26"/>
      <c r="M10" s="25"/>
      <c r="N10" s="25"/>
    </row>
    <row r="11" spans="1:14" s="3" customFormat="1" ht="24" x14ac:dyDescent="0.2">
      <c r="A11" s="28" t="s">
        <v>21</v>
      </c>
      <c r="B11" s="28" t="s">
        <v>22</v>
      </c>
      <c r="C11" s="28" t="s">
        <v>23</v>
      </c>
      <c r="D11" s="28" t="s">
        <v>24</v>
      </c>
      <c r="E11" s="28" t="s">
        <v>25</v>
      </c>
      <c r="F11" s="29">
        <v>42762</v>
      </c>
      <c r="G11" s="29">
        <v>42762</v>
      </c>
      <c r="H11" s="29">
        <v>43100</v>
      </c>
      <c r="I11" s="28" t="s">
        <v>26</v>
      </c>
      <c r="J11" s="28" t="s">
        <v>27</v>
      </c>
      <c r="K11" s="30">
        <v>2210919.09</v>
      </c>
      <c r="L11" s="28" t="s">
        <v>28</v>
      </c>
      <c r="M11" s="31">
        <f t="shared" ref="M11:M25" si="0">IF(L11="Pesos",K11)</f>
        <v>2210919.09</v>
      </c>
      <c r="N11" s="32">
        <f>+K11</f>
        <v>2210919.09</v>
      </c>
    </row>
    <row r="12" spans="1:14" s="3" customFormat="1" ht="36" x14ac:dyDescent="0.2">
      <c r="A12" s="28" t="s">
        <v>29</v>
      </c>
      <c r="B12" s="28" t="s">
        <v>30</v>
      </c>
      <c r="C12" s="28" t="s">
        <v>31</v>
      </c>
      <c r="D12" s="28" t="s">
        <v>32</v>
      </c>
      <c r="E12" s="28" t="s">
        <v>33</v>
      </c>
      <c r="F12" s="29">
        <v>42726</v>
      </c>
      <c r="G12" s="29">
        <v>42744</v>
      </c>
      <c r="H12" s="29">
        <v>43100</v>
      </c>
      <c r="I12" s="28" t="s">
        <v>26</v>
      </c>
      <c r="J12" s="28" t="s">
        <v>34</v>
      </c>
      <c r="K12" s="30">
        <v>948275.86</v>
      </c>
      <c r="L12" s="28" t="s">
        <v>28</v>
      </c>
      <c r="M12" s="31">
        <f t="shared" si="0"/>
        <v>948275.86</v>
      </c>
      <c r="N12" s="32">
        <f t="shared" ref="N12:N17" si="1">+K12*1.16</f>
        <v>1099999.9975999999</v>
      </c>
    </row>
    <row r="13" spans="1:14" s="3" customFormat="1" ht="36" x14ac:dyDescent="0.2">
      <c r="A13" s="28" t="s">
        <v>35</v>
      </c>
      <c r="B13" s="28" t="s">
        <v>36</v>
      </c>
      <c r="C13" s="28" t="s">
        <v>37</v>
      </c>
      <c r="D13" s="28" t="s">
        <v>38</v>
      </c>
      <c r="E13" s="28" t="s">
        <v>39</v>
      </c>
      <c r="F13" s="29">
        <v>42733</v>
      </c>
      <c r="G13" s="29">
        <v>42744</v>
      </c>
      <c r="H13" s="29">
        <v>43100</v>
      </c>
      <c r="I13" s="28" t="s">
        <v>26</v>
      </c>
      <c r="J13" s="28" t="s">
        <v>40</v>
      </c>
      <c r="K13" s="30">
        <v>100000</v>
      </c>
      <c r="L13" s="28" t="s">
        <v>28</v>
      </c>
      <c r="M13" s="31">
        <f t="shared" si="0"/>
        <v>100000</v>
      </c>
      <c r="N13" s="32">
        <f t="shared" si="1"/>
        <v>115999.99999999999</v>
      </c>
    </row>
    <row r="14" spans="1:14" s="3" customFormat="1" ht="36" x14ac:dyDescent="0.2">
      <c r="A14" s="28" t="s">
        <v>41</v>
      </c>
      <c r="B14" s="28" t="s">
        <v>42</v>
      </c>
      <c r="C14" s="28" t="s">
        <v>43</v>
      </c>
      <c r="D14" s="28" t="s">
        <v>44</v>
      </c>
      <c r="E14" s="28" t="s">
        <v>45</v>
      </c>
      <c r="F14" s="29">
        <v>42733</v>
      </c>
      <c r="G14" s="29">
        <v>42744</v>
      </c>
      <c r="H14" s="29">
        <v>43100</v>
      </c>
      <c r="I14" s="28" t="s">
        <v>26</v>
      </c>
      <c r="J14" s="28" t="s">
        <v>40</v>
      </c>
      <c r="K14" s="30">
        <v>200000</v>
      </c>
      <c r="L14" s="28" t="s">
        <v>28</v>
      </c>
      <c r="M14" s="31">
        <f t="shared" si="0"/>
        <v>200000</v>
      </c>
      <c r="N14" s="32">
        <f t="shared" si="1"/>
        <v>231999.99999999997</v>
      </c>
    </row>
    <row r="15" spans="1:14" s="3" customFormat="1" ht="36" x14ac:dyDescent="0.2">
      <c r="A15" s="28" t="s">
        <v>46</v>
      </c>
      <c r="B15" s="28" t="s">
        <v>42</v>
      </c>
      <c r="C15" s="28" t="s">
        <v>47</v>
      </c>
      <c r="D15" s="28" t="s">
        <v>48</v>
      </c>
      <c r="E15" s="28" t="s">
        <v>39</v>
      </c>
      <c r="F15" s="29">
        <v>42733</v>
      </c>
      <c r="G15" s="29">
        <v>42744</v>
      </c>
      <c r="H15" s="29">
        <v>43100</v>
      </c>
      <c r="I15" s="28" t="s">
        <v>26</v>
      </c>
      <c r="J15" s="28" t="s">
        <v>40</v>
      </c>
      <c r="K15" s="30">
        <v>100000</v>
      </c>
      <c r="L15" s="28" t="s">
        <v>28</v>
      </c>
      <c r="M15" s="31">
        <f t="shared" si="0"/>
        <v>100000</v>
      </c>
      <c r="N15" s="32">
        <f t="shared" si="1"/>
        <v>115999.99999999999</v>
      </c>
    </row>
    <row r="16" spans="1:14" s="3" customFormat="1" ht="36" x14ac:dyDescent="0.2">
      <c r="A16" s="28" t="s">
        <v>49</v>
      </c>
      <c r="B16" s="28" t="s">
        <v>42</v>
      </c>
      <c r="C16" s="28" t="s">
        <v>50</v>
      </c>
      <c r="D16" s="28" t="s">
        <v>51</v>
      </c>
      <c r="E16" s="28" t="s">
        <v>52</v>
      </c>
      <c r="F16" s="29">
        <v>42733</v>
      </c>
      <c r="G16" s="29">
        <v>42744</v>
      </c>
      <c r="H16" s="29">
        <v>43100</v>
      </c>
      <c r="I16" s="28" t="s">
        <v>26</v>
      </c>
      <c r="J16" s="28" t="s">
        <v>40</v>
      </c>
      <c r="K16" s="30">
        <v>120000</v>
      </c>
      <c r="L16" s="28" t="s">
        <v>28</v>
      </c>
      <c r="M16" s="31">
        <f t="shared" si="0"/>
        <v>120000</v>
      </c>
      <c r="N16" s="32">
        <f t="shared" si="1"/>
        <v>139200</v>
      </c>
    </row>
    <row r="17" spans="1:14" s="3" customFormat="1" ht="36" x14ac:dyDescent="0.2">
      <c r="A17" s="28" t="s">
        <v>53</v>
      </c>
      <c r="B17" s="28" t="s">
        <v>54</v>
      </c>
      <c r="C17" s="28" t="s">
        <v>55</v>
      </c>
      <c r="D17" s="28" t="s">
        <v>56</v>
      </c>
      <c r="E17" s="28" t="s">
        <v>57</v>
      </c>
      <c r="F17" s="29">
        <v>42761</v>
      </c>
      <c r="G17" s="29">
        <v>42767</v>
      </c>
      <c r="H17" s="29">
        <v>43100</v>
      </c>
      <c r="I17" s="28" t="s">
        <v>26</v>
      </c>
      <c r="J17" s="28" t="s">
        <v>58</v>
      </c>
      <c r="K17" s="30">
        <v>51300</v>
      </c>
      <c r="L17" s="28" t="s">
        <v>28</v>
      </c>
      <c r="M17" s="31">
        <f t="shared" si="0"/>
        <v>51300</v>
      </c>
      <c r="N17" s="32">
        <f t="shared" si="1"/>
        <v>59507.999999999993</v>
      </c>
    </row>
    <row r="18" spans="1:14" s="3" customFormat="1" ht="36" x14ac:dyDescent="0.2">
      <c r="A18" s="28" t="s">
        <v>59</v>
      </c>
      <c r="B18" s="28" t="s">
        <v>54</v>
      </c>
      <c r="C18" s="28" t="s">
        <v>60</v>
      </c>
      <c r="D18" s="28" t="s">
        <v>61</v>
      </c>
      <c r="E18" s="28" t="s">
        <v>62</v>
      </c>
      <c r="F18" s="29">
        <v>42768</v>
      </c>
      <c r="G18" s="29">
        <v>42736</v>
      </c>
      <c r="H18" s="29">
        <v>42825</v>
      </c>
      <c r="I18" s="28" t="s">
        <v>26</v>
      </c>
      <c r="J18" s="28" t="s">
        <v>58</v>
      </c>
      <c r="K18" s="30">
        <v>33707.879999999997</v>
      </c>
      <c r="L18" s="28" t="s">
        <v>28</v>
      </c>
      <c r="M18" s="31">
        <f t="shared" si="0"/>
        <v>33707.879999999997</v>
      </c>
      <c r="N18" s="32">
        <f>+K18</f>
        <v>33707.879999999997</v>
      </c>
    </row>
    <row r="19" spans="1:14" s="3" customFormat="1" ht="36" x14ac:dyDescent="0.2">
      <c r="A19" s="28" t="s">
        <v>63</v>
      </c>
      <c r="B19" s="28" t="s">
        <v>54</v>
      </c>
      <c r="C19" s="28" t="s">
        <v>64</v>
      </c>
      <c r="D19" s="28" t="s">
        <v>61</v>
      </c>
      <c r="E19" s="28" t="s">
        <v>62</v>
      </c>
      <c r="F19" s="29">
        <v>42768</v>
      </c>
      <c r="G19" s="29">
        <v>42736</v>
      </c>
      <c r="H19" s="29">
        <v>42825</v>
      </c>
      <c r="I19" s="28" t="s">
        <v>26</v>
      </c>
      <c r="J19" s="28" t="s">
        <v>58</v>
      </c>
      <c r="K19" s="30">
        <f>11235.96+(16853.93*2)</f>
        <v>44943.82</v>
      </c>
      <c r="L19" s="28" t="s">
        <v>28</v>
      </c>
      <c r="M19" s="31">
        <f t="shared" si="0"/>
        <v>44943.82</v>
      </c>
      <c r="N19" s="32">
        <f>+K19</f>
        <v>44943.82</v>
      </c>
    </row>
    <row r="20" spans="1:14" s="3" customFormat="1" ht="36" x14ac:dyDescent="0.2">
      <c r="A20" s="28" t="s">
        <v>65</v>
      </c>
      <c r="B20" s="28" t="s">
        <v>66</v>
      </c>
      <c r="C20" s="28" t="s">
        <v>67</v>
      </c>
      <c r="D20" s="28" t="s">
        <v>68</v>
      </c>
      <c r="E20" s="28" t="s">
        <v>69</v>
      </c>
      <c r="F20" s="29">
        <v>42793</v>
      </c>
      <c r="G20" s="29">
        <v>42794</v>
      </c>
      <c r="H20" s="29">
        <v>43101</v>
      </c>
      <c r="I20" s="28" t="s">
        <v>26</v>
      </c>
      <c r="J20" s="28" t="s">
        <v>70</v>
      </c>
      <c r="K20" s="30">
        <f>85.26/1.16</f>
        <v>73.500000000000014</v>
      </c>
      <c r="L20" s="28" t="s">
        <v>71</v>
      </c>
      <c r="M20" s="31" t="b">
        <f t="shared" si="0"/>
        <v>0</v>
      </c>
      <c r="N20" s="32">
        <f t="shared" ref="N20:N29" si="2">+K20*1.16</f>
        <v>85.26</v>
      </c>
    </row>
    <row r="21" spans="1:14" s="3" customFormat="1" ht="24" x14ac:dyDescent="0.2">
      <c r="A21" s="28" t="s">
        <v>72</v>
      </c>
      <c r="B21" s="28" t="s">
        <v>66</v>
      </c>
      <c r="C21" s="28" t="s">
        <v>67</v>
      </c>
      <c r="D21" s="28" t="s">
        <v>73</v>
      </c>
      <c r="E21" s="28" t="s">
        <v>74</v>
      </c>
      <c r="F21" s="29">
        <v>42793</v>
      </c>
      <c r="G21" s="29">
        <v>42794</v>
      </c>
      <c r="H21" s="29">
        <v>43101</v>
      </c>
      <c r="I21" s="28" t="s">
        <v>26</v>
      </c>
      <c r="J21" s="28" t="s">
        <v>70</v>
      </c>
      <c r="K21" s="30">
        <f>19040.97/1.16</f>
        <v>16414.62931034483</v>
      </c>
      <c r="L21" s="28" t="s">
        <v>71</v>
      </c>
      <c r="M21" s="31" t="b">
        <f t="shared" si="0"/>
        <v>0</v>
      </c>
      <c r="N21" s="32">
        <f t="shared" si="2"/>
        <v>19040.97</v>
      </c>
    </row>
    <row r="22" spans="1:14" s="3" customFormat="1" ht="36" x14ac:dyDescent="0.2">
      <c r="A22" s="28" t="s">
        <v>75</v>
      </c>
      <c r="B22" s="28" t="s">
        <v>66</v>
      </c>
      <c r="C22" s="28" t="s">
        <v>76</v>
      </c>
      <c r="D22" s="28" t="s">
        <v>77</v>
      </c>
      <c r="E22" s="28" t="s">
        <v>78</v>
      </c>
      <c r="F22" s="29">
        <v>42793</v>
      </c>
      <c r="G22" s="29">
        <v>42794</v>
      </c>
      <c r="H22" s="29">
        <v>43101</v>
      </c>
      <c r="I22" s="28" t="s">
        <v>26</v>
      </c>
      <c r="J22" s="28" t="s">
        <v>70</v>
      </c>
      <c r="K22" s="30">
        <f>2416781.28/1.16</f>
        <v>2083432.1379310344</v>
      </c>
      <c r="L22" s="28" t="s">
        <v>28</v>
      </c>
      <c r="M22" s="31">
        <f t="shared" si="0"/>
        <v>2083432.1379310344</v>
      </c>
      <c r="N22" s="32">
        <f t="shared" si="2"/>
        <v>2416781.2799999998</v>
      </c>
    </row>
    <row r="23" spans="1:14" s="3" customFormat="1" ht="24" x14ac:dyDescent="0.2">
      <c r="A23" s="28" t="s">
        <v>79</v>
      </c>
      <c r="B23" s="28" t="s">
        <v>66</v>
      </c>
      <c r="C23" s="28" t="s">
        <v>80</v>
      </c>
      <c r="D23" s="28" t="s">
        <v>81</v>
      </c>
      <c r="E23" s="28" t="s">
        <v>82</v>
      </c>
      <c r="F23" s="29">
        <v>42793</v>
      </c>
      <c r="G23" s="29">
        <v>42794</v>
      </c>
      <c r="H23" s="29">
        <v>43101</v>
      </c>
      <c r="I23" s="28" t="s">
        <v>26</v>
      </c>
      <c r="J23" s="28" t="s">
        <v>70</v>
      </c>
      <c r="K23" s="30">
        <f>291273/1.16</f>
        <v>251097.41379310348</v>
      </c>
      <c r="L23" s="28" t="s">
        <v>28</v>
      </c>
      <c r="M23" s="31">
        <f t="shared" si="0"/>
        <v>251097.41379310348</v>
      </c>
      <c r="N23" s="32">
        <f t="shared" si="2"/>
        <v>291273</v>
      </c>
    </row>
    <row r="24" spans="1:14" s="3" customFormat="1" ht="60" x14ac:dyDescent="0.2">
      <c r="A24" s="28" t="s">
        <v>83</v>
      </c>
      <c r="B24" s="28" t="s">
        <v>84</v>
      </c>
      <c r="C24" s="28" t="s">
        <v>85</v>
      </c>
      <c r="D24" s="28" t="s">
        <v>86</v>
      </c>
      <c r="E24" s="28" t="s">
        <v>87</v>
      </c>
      <c r="F24" s="29">
        <v>42793</v>
      </c>
      <c r="G24" s="29">
        <v>42795</v>
      </c>
      <c r="H24" s="29">
        <v>43524</v>
      </c>
      <c r="I24" s="28" t="s">
        <v>26</v>
      </c>
      <c r="J24" s="28" t="s">
        <v>70</v>
      </c>
      <c r="K24" s="30">
        <v>702153.2</v>
      </c>
      <c r="L24" s="28" t="s">
        <v>28</v>
      </c>
      <c r="M24" s="31">
        <f t="shared" si="0"/>
        <v>702153.2</v>
      </c>
      <c r="N24" s="32">
        <f t="shared" si="2"/>
        <v>814497.71199999994</v>
      </c>
    </row>
    <row r="25" spans="1:14" s="3" customFormat="1" ht="68.25" customHeight="1" x14ac:dyDescent="0.2">
      <c r="A25" s="28" t="s">
        <v>88</v>
      </c>
      <c r="B25" s="28" t="s">
        <v>84</v>
      </c>
      <c r="C25" s="28" t="s">
        <v>89</v>
      </c>
      <c r="D25" s="28" t="s">
        <v>90</v>
      </c>
      <c r="E25" s="28" t="s">
        <v>91</v>
      </c>
      <c r="F25" s="29">
        <v>42793</v>
      </c>
      <c r="G25" s="29">
        <v>42795</v>
      </c>
      <c r="H25" s="29">
        <v>43524</v>
      </c>
      <c r="I25" s="28" t="s">
        <v>26</v>
      </c>
      <c r="J25" s="28" t="s">
        <v>70</v>
      </c>
      <c r="K25" s="30">
        <v>693714.24</v>
      </c>
      <c r="L25" s="28" t="s">
        <v>28</v>
      </c>
      <c r="M25" s="31">
        <f t="shared" si="0"/>
        <v>693714.24</v>
      </c>
      <c r="N25" s="32">
        <f t="shared" si="2"/>
        <v>804708.51839999994</v>
      </c>
    </row>
    <row r="26" spans="1:14" s="3" customFormat="1" ht="48" x14ac:dyDescent="0.2">
      <c r="A26" s="28" t="s">
        <v>92</v>
      </c>
      <c r="B26" s="28" t="s">
        <v>54</v>
      </c>
      <c r="C26" s="28" t="s">
        <v>93</v>
      </c>
      <c r="D26" s="28" t="s">
        <v>94</v>
      </c>
      <c r="E26" s="28"/>
      <c r="F26" s="29">
        <v>42795</v>
      </c>
      <c r="G26" s="29">
        <v>42796</v>
      </c>
      <c r="H26" s="29">
        <v>42825</v>
      </c>
      <c r="I26" s="28" t="s">
        <v>26</v>
      </c>
      <c r="J26" s="28" t="s">
        <v>58</v>
      </c>
      <c r="K26" s="30">
        <f>8115.36/1.16</f>
        <v>6996</v>
      </c>
      <c r="L26" s="28" t="s">
        <v>71</v>
      </c>
      <c r="M26" s="31">
        <f>+K26*20</f>
        <v>139920</v>
      </c>
      <c r="N26" s="32">
        <f t="shared" si="2"/>
        <v>8115.36</v>
      </c>
    </row>
    <row r="27" spans="1:14" s="3" customFormat="1" ht="36" x14ac:dyDescent="0.2">
      <c r="A27" s="28" t="s">
        <v>95</v>
      </c>
      <c r="B27" s="28" t="s">
        <v>54</v>
      </c>
      <c r="C27" s="28" t="s">
        <v>96</v>
      </c>
      <c r="D27" s="28" t="s">
        <v>97</v>
      </c>
      <c r="E27" s="28"/>
      <c r="F27" s="29">
        <v>42795</v>
      </c>
      <c r="G27" s="29">
        <v>42795</v>
      </c>
      <c r="H27" s="29">
        <v>43100</v>
      </c>
      <c r="I27" s="28" t="s">
        <v>26</v>
      </c>
      <c r="J27" s="28" t="s">
        <v>58</v>
      </c>
      <c r="K27" s="30">
        <f>6000*10</f>
        <v>60000</v>
      </c>
      <c r="L27" s="28" t="s">
        <v>28</v>
      </c>
      <c r="M27" s="31">
        <f>+K27*20</f>
        <v>1200000</v>
      </c>
      <c r="N27" s="32">
        <f t="shared" si="2"/>
        <v>69600</v>
      </c>
    </row>
    <row r="28" spans="1:14" s="3" customFormat="1" ht="48" x14ac:dyDescent="0.2">
      <c r="A28" s="28" t="s">
        <v>98</v>
      </c>
      <c r="B28" s="28" t="s">
        <v>54</v>
      </c>
      <c r="C28" s="28" t="s">
        <v>99</v>
      </c>
      <c r="D28" s="28" t="s">
        <v>100</v>
      </c>
      <c r="E28" s="28"/>
      <c r="F28" s="29">
        <v>42797</v>
      </c>
      <c r="G28" s="29">
        <v>42736</v>
      </c>
      <c r="H28" s="29">
        <v>43100</v>
      </c>
      <c r="I28" s="28" t="s">
        <v>26</v>
      </c>
      <c r="J28" s="28" t="s">
        <v>58</v>
      </c>
      <c r="K28" s="30">
        <f>185066.4/1.16</f>
        <v>159540</v>
      </c>
      <c r="L28" s="28" t="s">
        <v>28</v>
      </c>
      <c r="M28" s="31">
        <f>+K28*20</f>
        <v>3190800</v>
      </c>
      <c r="N28" s="32">
        <f t="shared" si="2"/>
        <v>185066.4</v>
      </c>
    </row>
    <row r="29" spans="1:14" s="3" customFormat="1" ht="48" x14ac:dyDescent="0.2">
      <c r="A29" s="28" t="s">
        <v>101</v>
      </c>
      <c r="B29" s="28" t="s">
        <v>54</v>
      </c>
      <c r="C29" s="28" t="s">
        <v>102</v>
      </c>
      <c r="D29" s="28" t="s">
        <v>103</v>
      </c>
      <c r="E29" s="28"/>
      <c r="F29" s="29">
        <v>42797</v>
      </c>
      <c r="G29" s="29">
        <v>42795</v>
      </c>
      <c r="H29" s="29">
        <v>43100</v>
      </c>
      <c r="I29" s="28" t="s">
        <v>26</v>
      </c>
      <c r="J29" s="28" t="s">
        <v>58</v>
      </c>
      <c r="K29" s="30">
        <f>56840/1.16</f>
        <v>49000</v>
      </c>
      <c r="L29" s="28" t="s">
        <v>28</v>
      </c>
      <c r="M29" s="31">
        <f>+K29*20</f>
        <v>980000</v>
      </c>
      <c r="N29" s="32">
        <f t="shared" si="2"/>
        <v>56839.999999999993</v>
      </c>
    </row>
    <row r="30" spans="1:14" s="3" customFormat="1" ht="36" x14ac:dyDescent="0.2">
      <c r="A30" s="28" t="s">
        <v>104</v>
      </c>
      <c r="B30" s="28" t="s">
        <v>54</v>
      </c>
      <c r="C30" s="28" t="s">
        <v>105</v>
      </c>
      <c r="D30" s="28" t="s">
        <v>106</v>
      </c>
      <c r="E30" s="28"/>
      <c r="F30" s="29">
        <v>42803</v>
      </c>
      <c r="G30" s="29">
        <v>42803</v>
      </c>
      <c r="H30" s="29">
        <v>43100</v>
      </c>
      <c r="I30" s="28" t="s">
        <v>26</v>
      </c>
      <c r="J30" s="28" t="s">
        <v>58</v>
      </c>
      <c r="K30" s="30">
        <f>60456.92/1.16</f>
        <v>52118.034482758623</v>
      </c>
      <c r="L30" s="28" t="s">
        <v>28</v>
      </c>
      <c r="M30" s="31">
        <f>+K30</f>
        <v>52118.034482758623</v>
      </c>
      <c r="N30" s="32">
        <f>+M30*1.16</f>
        <v>60456.92</v>
      </c>
    </row>
    <row r="31" spans="1:14" s="3" customFormat="1" ht="36" x14ac:dyDescent="0.2">
      <c r="A31" s="28" t="s">
        <v>107</v>
      </c>
      <c r="B31" s="28" t="s">
        <v>54</v>
      </c>
      <c r="C31" s="28" t="s">
        <v>108</v>
      </c>
      <c r="D31" s="28" t="s">
        <v>109</v>
      </c>
      <c r="E31" s="28"/>
      <c r="F31" s="29">
        <v>42804</v>
      </c>
      <c r="G31" s="29">
        <v>42804</v>
      </c>
      <c r="H31" s="29">
        <v>43100</v>
      </c>
      <c r="I31" s="28" t="s">
        <v>26</v>
      </c>
      <c r="J31" s="28" t="s">
        <v>58</v>
      </c>
      <c r="K31" s="30">
        <f>55053.6/1.16</f>
        <v>47460</v>
      </c>
      <c r="L31" s="28" t="s">
        <v>28</v>
      </c>
      <c r="M31" s="31">
        <f>+K31</f>
        <v>47460</v>
      </c>
      <c r="N31" s="32">
        <f>+M31*1.16</f>
        <v>55053.599999999999</v>
      </c>
    </row>
    <row r="32" spans="1:14" s="3" customFormat="1" ht="24" x14ac:dyDescent="0.2">
      <c r="A32" s="28" t="s">
        <v>110</v>
      </c>
      <c r="B32" s="28" t="s">
        <v>54</v>
      </c>
      <c r="C32" s="28" t="s">
        <v>111</v>
      </c>
      <c r="D32" s="28" t="s">
        <v>112</v>
      </c>
      <c r="E32" s="28"/>
      <c r="F32" s="29">
        <v>42809</v>
      </c>
      <c r="G32" s="29">
        <v>42809</v>
      </c>
      <c r="H32" s="29">
        <v>43089</v>
      </c>
      <c r="I32" s="28" t="s">
        <v>26</v>
      </c>
      <c r="J32" s="28" t="s">
        <v>58</v>
      </c>
      <c r="K32" s="30">
        <f>35090/1.16</f>
        <v>30250.000000000004</v>
      </c>
      <c r="L32" s="28" t="s">
        <v>28</v>
      </c>
      <c r="M32" s="31">
        <f>+K32</f>
        <v>30250.000000000004</v>
      </c>
      <c r="N32" s="32">
        <f>+M32*1.16</f>
        <v>35090</v>
      </c>
    </row>
    <row r="33" spans="1:14" s="3" customFormat="1" ht="24" x14ac:dyDescent="0.2">
      <c r="A33" s="28" t="s">
        <v>113</v>
      </c>
      <c r="B33" s="28" t="s">
        <v>54</v>
      </c>
      <c r="C33" s="28" t="s">
        <v>114</v>
      </c>
      <c r="D33" s="28" t="s">
        <v>115</v>
      </c>
      <c r="E33" s="28"/>
      <c r="F33" s="29">
        <v>42811</v>
      </c>
      <c r="G33" s="29">
        <v>42811</v>
      </c>
      <c r="H33" s="29"/>
      <c r="I33" s="28"/>
      <c r="J33" s="28"/>
      <c r="K33" s="30"/>
      <c r="L33" s="28"/>
      <c r="M33" s="31"/>
      <c r="N33" s="32"/>
    </row>
    <row r="34" spans="1:14" s="3" customFormat="1" ht="60" x14ac:dyDescent="0.2">
      <c r="A34" s="28" t="s">
        <v>116</v>
      </c>
      <c r="B34" s="28" t="s">
        <v>54</v>
      </c>
      <c r="C34" s="28" t="s">
        <v>117</v>
      </c>
      <c r="D34" s="28" t="s">
        <v>118</v>
      </c>
      <c r="E34" s="28"/>
      <c r="F34" s="29">
        <v>42815</v>
      </c>
      <c r="G34" s="29">
        <v>42815</v>
      </c>
      <c r="H34" s="29">
        <v>42872</v>
      </c>
      <c r="I34" s="28" t="s">
        <v>26</v>
      </c>
      <c r="J34" s="28" t="s">
        <v>58</v>
      </c>
      <c r="K34" s="30">
        <f>91640/1.16</f>
        <v>79000</v>
      </c>
      <c r="L34" s="28" t="s">
        <v>28</v>
      </c>
      <c r="M34" s="31">
        <f>+K34</f>
        <v>79000</v>
      </c>
      <c r="N34" s="32">
        <f>+M34*1.16</f>
        <v>91640</v>
      </c>
    </row>
    <row r="35" spans="1:14" s="3" customFormat="1" ht="36" x14ac:dyDescent="0.2">
      <c r="A35" s="28" t="s">
        <v>119</v>
      </c>
      <c r="B35" s="28" t="s">
        <v>54</v>
      </c>
      <c r="C35" s="28" t="s">
        <v>120</v>
      </c>
      <c r="D35" s="28" t="s">
        <v>121</v>
      </c>
      <c r="E35" s="28"/>
      <c r="F35" s="29">
        <v>42821</v>
      </c>
      <c r="G35" s="29">
        <v>42821</v>
      </c>
      <c r="H35" s="29">
        <v>42881</v>
      </c>
      <c r="I35" s="28" t="s">
        <v>26</v>
      </c>
      <c r="J35" s="28" t="s">
        <v>58</v>
      </c>
      <c r="K35" s="30">
        <f>39362.36/1.16</f>
        <v>33933.068965517246</v>
      </c>
      <c r="L35" s="28" t="s">
        <v>28</v>
      </c>
      <c r="M35" s="31">
        <f>+K35</f>
        <v>33933.068965517246</v>
      </c>
      <c r="N35" s="32">
        <f>+M35*1.16</f>
        <v>39362.36</v>
      </c>
    </row>
    <row r="36" spans="1:14" s="3" customFormat="1" x14ac:dyDescent="0.2">
      <c r="A36" s="28"/>
      <c r="B36" s="28"/>
      <c r="C36" s="28"/>
      <c r="D36" s="28"/>
      <c r="E36" s="28"/>
      <c r="F36" s="29"/>
      <c r="G36" s="29"/>
      <c r="H36" s="29"/>
      <c r="I36" s="28"/>
      <c r="J36" s="28"/>
      <c r="K36" s="30"/>
      <c r="L36" s="28"/>
      <c r="M36" s="31"/>
      <c r="N36" s="32"/>
    </row>
    <row r="37" spans="1:14" s="3" customFormat="1" x14ac:dyDescent="0.2">
      <c r="A37" s="28"/>
      <c r="B37" s="28"/>
      <c r="C37" s="28"/>
      <c r="D37" s="28"/>
      <c r="E37" s="28"/>
      <c r="F37" s="29"/>
      <c r="G37" s="29"/>
      <c r="H37" s="29"/>
      <c r="I37" s="28"/>
      <c r="J37" s="28"/>
      <c r="K37" s="30"/>
      <c r="L37" s="28"/>
      <c r="M37" s="31"/>
      <c r="N37" s="32"/>
    </row>
    <row r="38" spans="1:14" s="3" customFormat="1" x14ac:dyDescent="0.2">
      <c r="A38" s="28"/>
      <c r="B38" s="28"/>
      <c r="C38" s="28"/>
      <c r="D38" s="28"/>
      <c r="E38" s="28"/>
      <c r="F38" s="29"/>
      <c r="G38" s="29"/>
      <c r="H38" s="29"/>
      <c r="I38" s="28"/>
      <c r="J38" s="28"/>
      <c r="K38" s="30"/>
      <c r="L38" s="28"/>
      <c r="M38" s="31"/>
      <c r="N38" s="32"/>
    </row>
    <row r="39" spans="1:14" s="3" customFormat="1" x14ac:dyDescent="0.2">
      <c r="A39" s="28"/>
      <c r="B39" s="28"/>
      <c r="C39" s="28"/>
      <c r="D39" s="28"/>
      <c r="E39" s="28"/>
      <c r="F39" s="29"/>
      <c r="G39" s="29"/>
      <c r="H39" s="29"/>
      <c r="I39" s="28"/>
      <c r="J39" s="28"/>
      <c r="K39" s="30"/>
      <c r="L39" s="28"/>
      <c r="M39" s="31"/>
      <c r="N39" s="32"/>
    </row>
    <row r="40" spans="1:14" s="3" customFormat="1" x14ac:dyDescent="0.2">
      <c r="A40" s="28"/>
      <c r="B40" s="28"/>
      <c r="C40" s="28"/>
      <c r="D40" s="28"/>
      <c r="E40" s="28"/>
      <c r="F40" s="29"/>
      <c r="G40" s="29"/>
      <c r="H40" s="29"/>
      <c r="I40" s="28"/>
      <c r="J40" s="28"/>
      <c r="K40" s="30"/>
      <c r="L40" s="28"/>
      <c r="M40" s="31"/>
      <c r="N40" s="32"/>
    </row>
    <row r="41" spans="1:14" s="3" customFormat="1" x14ac:dyDescent="0.2">
      <c r="A41" s="28"/>
      <c r="B41" s="28"/>
      <c r="C41" s="28"/>
      <c r="D41" s="28"/>
      <c r="E41" s="28"/>
      <c r="F41" s="29"/>
      <c r="G41" s="29"/>
      <c r="H41" s="29"/>
      <c r="I41" s="28"/>
      <c r="J41" s="28"/>
      <c r="K41" s="30"/>
      <c r="L41" s="28"/>
      <c r="M41" s="31"/>
      <c r="N41" s="32"/>
    </row>
    <row r="42" spans="1:14" s="3" customFormat="1" x14ac:dyDescent="0.2">
      <c r="A42" s="28"/>
      <c r="B42" s="28"/>
      <c r="C42" s="28"/>
      <c r="D42" s="28"/>
      <c r="E42" s="28"/>
      <c r="F42" s="29"/>
      <c r="G42" s="29"/>
      <c r="H42" s="29"/>
      <c r="I42" s="28"/>
      <c r="J42" s="28"/>
      <c r="K42" s="30"/>
      <c r="L42" s="28"/>
      <c r="M42" s="31"/>
      <c r="N42" s="32"/>
    </row>
    <row r="43" spans="1:14" s="3" customFormat="1" x14ac:dyDescent="0.2">
      <c r="A43" s="28"/>
      <c r="B43" s="28"/>
      <c r="C43" s="28"/>
      <c r="D43" s="28"/>
      <c r="E43" s="28"/>
      <c r="F43" s="29"/>
      <c r="G43" s="29"/>
      <c r="H43" s="29"/>
      <c r="I43" s="28"/>
      <c r="J43" s="28"/>
      <c r="K43" s="30"/>
      <c r="L43" s="28"/>
      <c r="M43" s="31"/>
      <c r="N43" s="32"/>
    </row>
    <row r="44" spans="1:14" s="3" customFormat="1" x14ac:dyDescent="0.2">
      <c r="A44" s="28"/>
      <c r="B44" s="28"/>
      <c r="C44" s="28"/>
      <c r="D44" s="28"/>
      <c r="E44" s="28"/>
      <c r="F44" s="29"/>
      <c r="G44" s="29"/>
      <c r="H44" s="29"/>
      <c r="I44" s="28"/>
      <c r="J44" s="28"/>
      <c r="K44" s="30"/>
      <c r="L44" s="28"/>
      <c r="M44" s="31"/>
      <c r="N44" s="32"/>
    </row>
    <row r="45" spans="1:14" s="3" customFormat="1" x14ac:dyDescent="0.2">
      <c r="A45" s="28"/>
      <c r="B45" s="28"/>
      <c r="C45" s="28"/>
      <c r="D45" s="28"/>
      <c r="E45" s="28"/>
      <c r="F45" s="29"/>
      <c r="G45" s="29"/>
      <c r="H45" s="29"/>
      <c r="I45" s="28"/>
      <c r="J45" s="28"/>
      <c r="K45" s="30"/>
      <c r="L45" s="28"/>
      <c r="M45" s="31"/>
      <c r="N45" s="32"/>
    </row>
    <row r="46" spans="1:14" s="3" customFormat="1" x14ac:dyDescent="0.2">
      <c r="A46" s="28"/>
      <c r="B46" s="28"/>
      <c r="C46" s="28"/>
      <c r="D46" s="28"/>
      <c r="E46" s="28"/>
      <c r="F46" s="29"/>
      <c r="G46" s="29"/>
      <c r="H46" s="29"/>
      <c r="I46" s="28"/>
      <c r="J46" s="28"/>
      <c r="K46" s="30"/>
      <c r="L46" s="28"/>
      <c r="M46" s="31"/>
      <c r="N46" s="32"/>
    </row>
    <row r="47" spans="1:14" s="3" customFormat="1" x14ac:dyDescent="0.2">
      <c r="A47" s="28"/>
      <c r="B47" s="28"/>
      <c r="C47" s="28"/>
      <c r="D47" s="28"/>
      <c r="E47" s="28"/>
      <c r="F47" s="29"/>
      <c r="G47" s="29"/>
      <c r="H47" s="29"/>
      <c r="I47" s="28"/>
      <c r="J47" s="28"/>
      <c r="K47" s="30"/>
      <c r="L47" s="28"/>
      <c r="M47" s="31"/>
      <c r="N47" s="32"/>
    </row>
    <row r="48" spans="1:14" s="3" customFormat="1" x14ac:dyDescent="0.2">
      <c r="A48" s="28"/>
      <c r="B48" s="28"/>
      <c r="C48" s="28"/>
      <c r="D48" s="28"/>
      <c r="E48" s="28"/>
      <c r="F48" s="29"/>
      <c r="G48" s="29"/>
      <c r="H48" s="29"/>
      <c r="I48" s="28"/>
      <c r="J48" s="28"/>
      <c r="K48" s="30"/>
      <c r="L48" s="28"/>
      <c r="M48" s="31"/>
      <c r="N48" s="32"/>
    </row>
    <row r="49" spans="1:14" s="3" customFormat="1" x14ac:dyDescent="0.2">
      <c r="A49" s="28"/>
      <c r="B49" s="28"/>
      <c r="C49" s="28"/>
      <c r="D49" s="28"/>
      <c r="E49" s="28"/>
      <c r="F49" s="29"/>
      <c r="G49" s="29"/>
      <c r="H49" s="29"/>
      <c r="I49" s="28"/>
      <c r="J49" s="28"/>
      <c r="K49" s="30"/>
      <c r="L49" s="28"/>
      <c r="M49" s="31"/>
      <c r="N49" s="32"/>
    </row>
    <row r="50" spans="1:14" s="3" customFormat="1" x14ac:dyDescent="0.2">
      <c r="A50" s="28"/>
      <c r="B50" s="28"/>
      <c r="C50" s="28"/>
      <c r="D50" s="28"/>
      <c r="E50" s="28"/>
      <c r="F50" s="29"/>
      <c r="G50" s="29"/>
      <c r="H50" s="29"/>
      <c r="I50" s="28"/>
      <c r="J50" s="28"/>
      <c r="K50" s="30"/>
      <c r="L50" s="28"/>
      <c r="M50" s="31"/>
      <c r="N50" s="32"/>
    </row>
    <row r="51" spans="1:14" s="3" customFormat="1" x14ac:dyDescent="0.2">
      <c r="A51" s="28"/>
      <c r="B51" s="28"/>
      <c r="C51" s="28"/>
      <c r="D51" s="28"/>
      <c r="E51" s="28"/>
      <c r="F51" s="29"/>
      <c r="G51" s="29"/>
      <c r="H51" s="29"/>
      <c r="I51" s="28"/>
      <c r="J51" s="28"/>
      <c r="K51" s="30"/>
      <c r="L51" s="28"/>
      <c r="M51" s="31"/>
      <c r="N51" s="32"/>
    </row>
    <row r="52" spans="1:14" s="3" customFormat="1" x14ac:dyDescent="0.2">
      <c r="A52" s="28"/>
      <c r="B52" s="28"/>
      <c r="C52" s="28"/>
      <c r="D52" s="28"/>
      <c r="E52" s="28"/>
      <c r="F52" s="29"/>
      <c r="G52" s="29"/>
      <c r="H52" s="29"/>
      <c r="I52" s="28"/>
      <c r="J52" s="28"/>
      <c r="K52" s="30"/>
      <c r="L52" s="28"/>
      <c r="M52" s="31"/>
      <c r="N52" s="32"/>
    </row>
    <row r="53" spans="1:14" s="3" customFormat="1" x14ac:dyDescent="0.2">
      <c r="A53" s="28"/>
      <c r="B53" s="28"/>
      <c r="C53" s="28"/>
      <c r="D53" s="28"/>
      <c r="E53" s="28"/>
      <c r="F53" s="29"/>
      <c r="G53" s="29"/>
      <c r="H53" s="29"/>
      <c r="I53" s="28"/>
      <c r="J53" s="28"/>
      <c r="K53" s="30"/>
      <c r="L53" s="28"/>
      <c r="M53" s="31"/>
      <c r="N53" s="32"/>
    </row>
    <row r="54" spans="1:14" s="3" customFormat="1" x14ac:dyDescent="0.2">
      <c r="A54" s="28"/>
      <c r="B54" s="28"/>
      <c r="C54" s="28"/>
      <c r="D54" s="28"/>
      <c r="E54" s="28"/>
      <c r="F54" s="29"/>
      <c r="G54" s="29"/>
      <c r="H54" s="29"/>
      <c r="I54" s="28"/>
      <c r="J54" s="28"/>
      <c r="K54" s="30"/>
      <c r="L54" s="28"/>
      <c r="M54" s="31"/>
      <c r="N54" s="32"/>
    </row>
    <row r="55" spans="1:14" s="3" customFormat="1" x14ac:dyDescent="0.2">
      <c r="A55" s="28"/>
      <c r="B55" s="28"/>
      <c r="C55" s="28"/>
      <c r="D55" s="28"/>
      <c r="E55" s="28"/>
      <c r="F55" s="29"/>
      <c r="G55" s="29"/>
      <c r="H55" s="29"/>
      <c r="I55" s="28"/>
      <c r="J55" s="28"/>
      <c r="K55" s="30"/>
      <c r="L55" s="28"/>
      <c r="M55" s="31"/>
      <c r="N55" s="32"/>
    </row>
    <row r="56" spans="1:14" s="3" customFormat="1" x14ac:dyDescent="0.2">
      <c r="A56" s="28"/>
      <c r="B56" s="28"/>
      <c r="C56" s="28"/>
      <c r="D56" s="28"/>
      <c r="E56" s="28"/>
      <c r="F56" s="29"/>
      <c r="G56" s="29"/>
      <c r="H56" s="29"/>
      <c r="I56" s="28"/>
      <c r="J56" s="28"/>
      <c r="K56" s="30"/>
      <c r="L56" s="28"/>
      <c r="M56" s="31"/>
      <c r="N56" s="32"/>
    </row>
    <row r="57" spans="1:14" s="3" customFormat="1" x14ac:dyDescent="0.2">
      <c r="A57" s="28"/>
      <c r="B57" s="28"/>
      <c r="C57" s="28"/>
      <c r="D57" s="28"/>
      <c r="E57" s="28"/>
      <c r="F57" s="29"/>
      <c r="G57" s="29"/>
      <c r="H57" s="29"/>
      <c r="I57" s="28"/>
      <c r="J57" s="28"/>
      <c r="K57" s="30"/>
      <c r="L57" s="28"/>
      <c r="M57" s="31"/>
      <c r="N57" s="32"/>
    </row>
    <row r="58" spans="1:14" s="3" customFormat="1" x14ac:dyDescent="0.2">
      <c r="A58" s="28"/>
      <c r="B58" s="28"/>
      <c r="C58" s="28"/>
      <c r="D58" s="28"/>
      <c r="E58" s="28"/>
      <c r="F58" s="29"/>
      <c r="G58" s="29"/>
      <c r="H58" s="29"/>
      <c r="I58" s="28"/>
      <c r="J58" s="28"/>
      <c r="K58" s="30"/>
      <c r="L58" s="28"/>
      <c r="M58" s="31"/>
      <c r="N58" s="32"/>
    </row>
    <row r="59" spans="1:14" s="3" customFormat="1" x14ac:dyDescent="0.2">
      <c r="A59" s="28"/>
      <c r="B59" s="28"/>
      <c r="C59" s="28"/>
      <c r="D59" s="28"/>
      <c r="E59" s="28"/>
      <c r="F59" s="29"/>
      <c r="G59" s="29"/>
      <c r="H59" s="29"/>
      <c r="I59" s="28"/>
      <c r="J59" s="28"/>
      <c r="K59" s="30"/>
      <c r="L59" s="28"/>
      <c r="M59" s="31"/>
      <c r="N59" s="32"/>
    </row>
    <row r="60" spans="1:14" s="3" customFormat="1" x14ac:dyDescent="0.2">
      <c r="A60" s="28"/>
      <c r="B60" s="28"/>
      <c r="C60" s="28"/>
      <c r="D60" s="28"/>
      <c r="E60" s="28"/>
      <c r="F60" s="29"/>
      <c r="G60" s="29"/>
      <c r="H60" s="29"/>
      <c r="I60" s="28"/>
      <c r="J60" s="28"/>
      <c r="K60" s="30"/>
      <c r="L60" s="28"/>
      <c r="M60" s="31"/>
      <c r="N60" s="32"/>
    </row>
    <row r="61" spans="1:14" s="3" customFormat="1" x14ac:dyDescent="0.2">
      <c r="A61" s="28"/>
      <c r="B61" s="28"/>
      <c r="C61" s="28"/>
      <c r="D61" s="28"/>
      <c r="E61" s="28"/>
      <c r="F61" s="29"/>
      <c r="G61" s="29"/>
      <c r="H61" s="29"/>
      <c r="I61" s="28"/>
      <c r="J61" s="28"/>
      <c r="K61" s="30"/>
      <c r="L61" s="28"/>
      <c r="M61" s="31"/>
      <c r="N61" s="32"/>
    </row>
    <row r="62" spans="1:14" s="3" customFormat="1" x14ac:dyDescent="0.2">
      <c r="A62" s="28"/>
      <c r="B62" s="28"/>
      <c r="C62" s="28"/>
      <c r="D62" s="28"/>
      <c r="E62" s="28"/>
      <c r="F62" s="29"/>
      <c r="G62" s="29"/>
      <c r="H62" s="29"/>
      <c r="I62" s="28"/>
      <c r="J62" s="28"/>
      <c r="K62" s="30"/>
      <c r="L62" s="28"/>
      <c r="M62" s="31"/>
      <c r="N62" s="32"/>
    </row>
    <row r="63" spans="1:14" s="3" customFormat="1" x14ac:dyDescent="0.2">
      <c r="A63" s="28"/>
      <c r="B63" s="28"/>
      <c r="C63" s="28"/>
      <c r="D63" s="28"/>
      <c r="E63" s="28"/>
      <c r="F63" s="29"/>
      <c r="G63" s="29"/>
      <c r="H63" s="29"/>
      <c r="I63" s="28"/>
      <c r="J63" s="28"/>
      <c r="K63" s="30"/>
      <c r="L63" s="28"/>
      <c r="M63" s="31"/>
      <c r="N63" s="32"/>
    </row>
    <row r="64" spans="1:14" s="3" customFormat="1" x14ac:dyDescent="0.2">
      <c r="A64" s="28"/>
      <c r="B64" s="28"/>
      <c r="C64" s="28"/>
      <c r="D64" s="28"/>
      <c r="E64" s="28"/>
      <c r="F64" s="29"/>
      <c r="G64" s="29"/>
      <c r="H64" s="29"/>
      <c r="I64" s="28"/>
      <c r="J64" s="28"/>
      <c r="K64" s="30"/>
      <c r="L64" s="28"/>
      <c r="M64" s="31"/>
      <c r="N64" s="32"/>
    </row>
    <row r="65" spans="1:16" s="3" customFormat="1" x14ac:dyDescent="0.2">
      <c r="A65" s="28"/>
      <c r="B65" s="28"/>
      <c r="C65" s="28"/>
      <c r="D65" s="28"/>
      <c r="E65" s="28"/>
      <c r="F65" s="29"/>
      <c r="G65" s="29"/>
      <c r="H65" s="29"/>
      <c r="I65" s="28"/>
      <c r="J65" s="28"/>
      <c r="K65" s="30"/>
      <c r="L65" s="28"/>
      <c r="M65" s="31"/>
      <c r="N65" s="32"/>
    </row>
    <row r="66" spans="1:16" s="3" customFormat="1" x14ac:dyDescent="0.2">
      <c r="A66" s="28"/>
      <c r="B66" s="28"/>
      <c r="C66" s="28"/>
      <c r="D66" s="28"/>
      <c r="E66" s="28"/>
      <c r="F66" s="29"/>
      <c r="G66" s="29"/>
      <c r="H66" s="29"/>
      <c r="I66" s="28"/>
      <c r="J66" s="28"/>
      <c r="K66" s="30"/>
      <c r="L66" s="28"/>
      <c r="M66" s="31"/>
      <c r="N66" s="32"/>
    </row>
    <row r="67" spans="1:16" s="3" customFormat="1" x14ac:dyDescent="0.2">
      <c r="A67" s="28"/>
      <c r="B67" s="28"/>
      <c r="C67" s="28"/>
      <c r="D67" s="28"/>
      <c r="E67" s="28"/>
      <c r="F67" s="29"/>
      <c r="G67" s="29"/>
      <c r="H67" s="29"/>
      <c r="I67" s="28"/>
      <c r="J67" s="28"/>
      <c r="K67" s="30"/>
      <c r="L67" s="28"/>
      <c r="M67" s="31"/>
      <c r="N67" s="32"/>
    </row>
    <row r="68" spans="1:16" s="3" customFormat="1" x14ac:dyDescent="0.2">
      <c r="A68" s="28"/>
      <c r="B68" s="28"/>
      <c r="C68" s="28"/>
      <c r="D68" s="28"/>
      <c r="E68" s="28"/>
      <c r="F68" s="29"/>
      <c r="G68" s="29"/>
      <c r="H68" s="29"/>
      <c r="I68" s="28"/>
      <c r="J68" s="28"/>
      <c r="K68" s="30"/>
      <c r="L68" s="28"/>
      <c r="M68" s="31"/>
      <c r="N68" s="32"/>
    </row>
    <row r="69" spans="1:16" s="3" customFormat="1" x14ac:dyDescent="0.2">
      <c r="A69" s="28"/>
      <c r="B69" s="28"/>
      <c r="C69" s="28"/>
      <c r="D69" s="28"/>
      <c r="E69" s="28"/>
      <c r="F69" s="29"/>
      <c r="G69" s="29"/>
      <c r="H69" s="29"/>
      <c r="I69" s="28"/>
      <c r="J69" s="28"/>
      <c r="K69" s="30"/>
      <c r="L69" s="28"/>
      <c r="M69" s="31"/>
      <c r="N69" s="32"/>
    </row>
    <row r="70" spans="1:16" s="3" customFormat="1" x14ac:dyDescent="0.2">
      <c r="A70" s="28"/>
      <c r="B70" s="28"/>
      <c r="C70" s="28"/>
      <c r="D70" s="28"/>
      <c r="E70" s="28"/>
      <c r="F70" s="29"/>
      <c r="G70" s="29"/>
      <c r="H70" s="29"/>
      <c r="I70" s="28"/>
      <c r="J70" s="28"/>
      <c r="K70" s="30"/>
      <c r="L70" s="28"/>
      <c r="M70" s="31"/>
      <c r="N70" s="32"/>
    </row>
    <row r="71" spans="1:16" s="3" customFormat="1" x14ac:dyDescent="0.2">
      <c r="A71" s="28"/>
      <c r="B71" s="28"/>
      <c r="C71" s="28"/>
      <c r="D71" s="28"/>
      <c r="E71" s="28"/>
      <c r="F71" s="29"/>
      <c r="G71" s="29"/>
      <c r="H71" s="29"/>
      <c r="I71" s="28"/>
      <c r="J71" s="28"/>
      <c r="K71" s="30"/>
      <c r="L71" s="28"/>
      <c r="M71" s="31"/>
      <c r="N71" s="32"/>
    </row>
    <row r="72" spans="1:16" s="3" customFormat="1" x14ac:dyDescent="0.2">
      <c r="A72" s="28"/>
      <c r="B72" s="28"/>
      <c r="C72" s="28"/>
      <c r="D72" s="28"/>
      <c r="E72" s="28"/>
      <c r="F72" s="29"/>
      <c r="G72" s="29"/>
      <c r="H72" s="29"/>
      <c r="I72" s="28"/>
      <c r="J72" s="28"/>
      <c r="K72" s="30"/>
      <c r="L72" s="28"/>
      <c r="M72" s="31"/>
      <c r="N72" s="32"/>
    </row>
    <row r="73" spans="1:16" s="3" customFormat="1" x14ac:dyDescent="0.2">
      <c r="A73" s="28"/>
      <c r="B73" s="28"/>
      <c r="C73" s="28"/>
      <c r="D73" s="28"/>
      <c r="E73" s="28"/>
      <c r="F73" s="29"/>
      <c r="G73" s="29"/>
      <c r="H73" s="29"/>
      <c r="I73" s="28"/>
      <c r="J73" s="28"/>
      <c r="K73" s="30"/>
      <c r="L73" s="28"/>
      <c r="M73" s="31"/>
      <c r="N73" s="32"/>
    </row>
    <row r="74" spans="1:16" s="3" customFormat="1" x14ac:dyDescent="0.2">
      <c r="A74" s="28"/>
      <c r="B74" s="28"/>
      <c r="C74" s="28"/>
      <c r="D74" s="28"/>
      <c r="E74" s="28"/>
      <c r="F74" s="29"/>
      <c r="G74" s="29"/>
      <c r="H74" s="29"/>
      <c r="I74" s="28"/>
      <c r="J74" s="28"/>
      <c r="K74" s="30"/>
      <c r="L74" s="28"/>
      <c r="M74" s="31"/>
      <c r="N74" s="32"/>
    </row>
    <row r="75" spans="1:16" x14ac:dyDescent="0.2">
      <c r="C75" s="6"/>
      <c r="D75" s="6"/>
      <c r="F75" s="33"/>
      <c r="K75" s="6"/>
      <c r="L75" s="6"/>
      <c r="M75" s="6"/>
      <c r="N75" s="6"/>
    </row>
    <row r="76" spans="1:16" x14ac:dyDescent="0.2">
      <c r="C76" s="6"/>
      <c r="D76" s="6"/>
      <c r="F76" s="33"/>
      <c r="K76" s="6"/>
      <c r="L76" s="6"/>
      <c r="M76" s="6"/>
      <c r="N76" s="6"/>
    </row>
    <row r="79" spans="1:16" x14ac:dyDescent="0.2">
      <c r="J79" s="33"/>
      <c r="K79" s="35"/>
    </row>
    <row r="80" spans="1:16" s="36" customFormat="1" x14ac:dyDescent="0.2">
      <c r="A80" s="6"/>
      <c r="B80" s="6"/>
      <c r="C80" s="34"/>
      <c r="D80" s="34"/>
      <c r="E80" s="6"/>
      <c r="F80" s="6"/>
      <c r="G80" s="6"/>
      <c r="H80" s="6"/>
      <c r="I80" s="6"/>
      <c r="J80" s="33"/>
      <c r="K80" s="35"/>
      <c r="O80" s="6"/>
      <c r="P80" s="6"/>
    </row>
    <row r="81" spans="1:16" s="36" customFormat="1" x14ac:dyDescent="0.2">
      <c r="A81" s="6"/>
      <c r="B81" s="6"/>
      <c r="C81" s="34"/>
      <c r="D81" s="34"/>
      <c r="E81" s="6"/>
      <c r="F81" s="6"/>
      <c r="G81" s="6"/>
      <c r="H81" s="6"/>
      <c r="I81" s="6"/>
      <c r="J81" s="37"/>
      <c r="K81" s="38"/>
      <c r="O81" s="6"/>
      <c r="P81" s="6"/>
    </row>
    <row r="82" spans="1:16" s="36" customFormat="1" x14ac:dyDescent="0.2">
      <c r="A82" s="6"/>
      <c r="B82" s="6"/>
      <c r="C82" s="34"/>
      <c r="D82" s="34"/>
      <c r="E82" s="6"/>
      <c r="F82" s="6"/>
      <c r="G82" s="6"/>
      <c r="H82" s="6"/>
      <c r="I82" s="6"/>
      <c r="J82" s="37"/>
      <c r="K82" s="38"/>
      <c r="O82" s="6"/>
      <c r="P82" s="6"/>
    </row>
  </sheetData>
  <autoFilter ref="A10:N35"/>
  <mergeCells count="16">
    <mergeCell ref="I9:I10"/>
    <mergeCell ref="J9:J10"/>
    <mergeCell ref="K9:K10"/>
    <mergeCell ref="L9:L10"/>
    <mergeCell ref="M9:M10"/>
    <mergeCell ref="N9:N10"/>
    <mergeCell ref="A2:N2"/>
    <mergeCell ref="A3:N3"/>
    <mergeCell ref="A4:N4"/>
    <mergeCell ref="A5:N5"/>
    <mergeCell ref="A9:A10"/>
    <mergeCell ref="B9:B10"/>
    <mergeCell ref="C9:C10"/>
    <mergeCell ref="D9:D10"/>
    <mergeCell ref="E9:E10"/>
    <mergeCell ref="F9:H9"/>
  </mergeCells>
  <pageMargins left="0.70866141732283472" right="0.70866141732283472" top="0.74803149606299213" bottom="0.74803149606299213" header="0.31496062992125984" footer="0.31496062992125984"/>
  <pageSetup scale="5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zoomScale="85" zoomScaleNormal="85" workbookViewId="0">
      <pane xSplit="6" ySplit="7" topLeftCell="G23" activePane="bottomRight" state="frozen"/>
      <selection activeCell="C45" sqref="C45"/>
      <selection pane="topRight" activeCell="C45" sqref="C45"/>
      <selection pane="bottomLeft" activeCell="C45" sqref="C45"/>
      <selection pane="bottomRight" activeCell="D16" sqref="D16"/>
    </sheetView>
  </sheetViews>
  <sheetFormatPr baseColWidth="10" defaultRowHeight="12" x14ac:dyDescent="0.2"/>
  <cols>
    <col min="1" max="1" width="2" style="42" customWidth="1"/>
    <col min="2" max="2" width="20.5703125" style="42" customWidth="1"/>
    <col min="3" max="3" width="15.7109375" style="42" customWidth="1"/>
    <col min="4" max="4" width="23.7109375" style="64" customWidth="1"/>
    <col min="5" max="5" width="31.28515625" style="64" customWidth="1"/>
    <col min="6" max="6" width="37.7109375" style="42" customWidth="1"/>
    <col min="7" max="7" width="13.7109375" style="42" customWidth="1"/>
    <col min="8" max="9" width="11.42578125" style="42"/>
    <col min="10" max="10" width="12.42578125" style="42" customWidth="1"/>
    <col min="11" max="11" width="14" style="42" customWidth="1"/>
    <col min="12" max="12" width="14.5703125" style="65" customWidth="1"/>
    <col min="13" max="13" width="11.42578125" style="66"/>
    <col min="14" max="16384" width="11.42578125" style="42"/>
  </cols>
  <sheetData>
    <row r="1" spans="2:13" x14ac:dyDescent="0.2">
      <c r="B1" s="39"/>
      <c r="C1" s="40"/>
      <c r="D1" s="40"/>
      <c r="E1" s="41"/>
      <c r="F1" s="39"/>
      <c r="G1" s="39"/>
      <c r="H1" s="39"/>
      <c r="I1" s="39"/>
      <c r="L1" s="43"/>
      <c r="M1" s="44"/>
    </row>
    <row r="2" spans="2:13" ht="15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2:13" ht="14.25" x14ac:dyDescent="0.2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6"/>
    </row>
    <row r="4" spans="2:13" ht="17.25" customHeight="1" x14ac:dyDescent="0.2"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6"/>
    </row>
    <row r="5" spans="2:13" ht="21.75" customHeight="1" x14ac:dyDescent="0.2">
      <c r="B5" s="48" t="s">
        <v>122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2:13" ht="12" customHeight="1" x14ac:dyDescent="0.2">
      <c r="B6" s="49" t="s">
        <v>123</v>
      </c>
      <c r="C6" s="49" t="s">
        <v>7</v>
      </c>
      <c r="D6" s="49" t="s">
        <v>8</v>
      </c>
      <c r="E6" s="49" t="s">
        <v>9</v>
      </c>
      <c r="F6" s="49" t="s">
        <v>10</v>
      </c>
      <c r="G6" s="50" t="s">
        <v>11</v>
      </c>
      <c r="H6" s="51"/>
      <c r="I6" s="52"/>
      <c r="J6" s="53" t="s">
        <v>12</v>
      </c>
      <c r="K6" s="49" t="s">
        <v>13</v>
      </c>
      <c r="L6" s="54" t="s">
        <v>14</v>
      </c>
      <c r="M6" s="55" t="s">
        <v>15</v>
      </c>
    </row>
    <row r="7" spans="2:13" s="61" customFormat="1" ht="30.75" customHeight="1" x14ac:dyDescent="0.2">
      <c r="B7" s="56"/>
      <c r="C7" s="56"/>
      <c r="D7" s="56"/>
      <c r="E7" s="56"/>
      <c r="F7" s="56"/>
      <c r="G7" s="57" t="s">
        <v>18</v>
      </c>
      <c r="H7" s="57" t="s">
        <v>19</v>
      </c>
      <c r="I7" s="57" t="s">
        <v>20</v>
      </c>
      <c r="J7" s="58"/>
      <c r="K7" s="56"/>
      <c r="L7" s="59"/>
      <c r="M7" s="60"/>
    </row>
    <row r="8" spans="2:13" s="40" customFormat="1" ht="43.5" customHeight="1" x14ac:dyDescent="0.2">
      <c r="B8" s="28" t="s">
        <v>124</v>
      </c>
      <c r="C8" s="28" t="s">
        <v>54</v>
      </c>
      <c r="D8" s="28" t="s">
        <v>125</v>
      </c>
      <c r="E8" s="28" t="s">
        <v>126</v>
      </c>
      <c r="F8" s="28" t="s">
        <v>127</v>
      </c>
      <c r="G8" s="29">
        <v>42608</v>
      </c>
      <c r="H8" s="29">
        <v>42608</v>
      </c>
      <c r="I8" s="29">
        <v>42692</v>
      </c>
      <c r="J8" s="28" t="s">
        <v>26</v>
      </c>
      <c r="K8" s="28" t="s">
        <v>128</v>
      </c>
      <c r="L8" s="30">
        <f>292220.24/1.16</f>
        <v>251914</v>
      </c>
      <c r="M8" s="28" t="s">
        <v>71</v>
      </c>
    </row>
    <row r="9" spans="2:13" s="40" customFormat="1" ht="43.5" customHeight="1" x14ac:dyDescent="0.2">
      <c r="B9" s="28" t="s">
        <v>129</v>
      </c>
      <c r="C9" s="28" t="s">
        <v>54</v>
      </c>
      <c r="D9" s="28" t="s">
        <v>125</v>
      </c>
      <c r="E9" s="28" t="s">
        <v>126</v>
      </c>
      <c r="F9" s="28" t="s">
        <v>130</v>
      </c>
      <c r="G9" s="29">
        <v>42762</v>
      </c>
      <c r="H9" s="29">
        <v>42762</v>
      </c>
      <c r="I9" s="29">
        <v>42855</v>
      </c>
      <c r="J9" s="28" t="s">
        <v>26</v>
      </c>
      <c r="K9" s="28" t="s">
        <v>128</v>
      </c>
      <c r="L9" s="30">
        <f>292220.24/1.16</f>
        <v>251914</v>
      </c>
      <c r="M9" s="28" t="s">
        <v>71</v>
      </c>
    </row>
    <row r="10" spans="2:13" s="40" customFormat="1" ht="43.5" customHeight="1" x14ac:dyDescent="0.2">
      <c r="B10" s="2"/>
      <c r="C10" s="2"/>
      <c r="D10" s="2"/>
      <c r="E10" s="2"/>
      <c r="F10" s="2"/>
      <c r="G10" s="62"/>
      <c r="H10" s="62"/>
      <c r="I10" s="62"/>
      <c r="J10" s="2"/>
      <c r="K10" s="2"/>
      <c r="L10" s="63"/>
      <c r="M10" s="2"/>
    </row>
    <row r="11" spans="2:13" s="40" customFormat="1" ht="43.5" customHeight="1" x14ac:dyDescent="0.2">
      <c r="B11" s="28" t="s">
        <v>131</v>
      </c>
      <c r="C11" s="28" t="s">
        <v>54</v>
      </c>
      <c r="D11" s="28" t="s">
        <v>99</v>
      </c>
      <c r="E11" s="28" t="s">
        <v>132</v>
      </c>
      <c r="F11" s="28" t="s">
        <v>133</v>
      </c>
      <c r="G11" s="29">
        <v>42669</v>
      </c>
      <c r="H11" s="29">
        <v>42669</v>
      </c>
      <c r="I11" s="29">
        <v>42725</v>
      </c>
      <c r="J11" s="28" t="s">
        <v>26</v>
      </c>
      <c r="K11" s="28" t="s">
        <v>128</v>
      </c>
      <c r="L11" s="30">
        <v>384452.98</v>
      </c>
      <c r="M11" s="28" t="s">
        <v>28</v>
      </c>
    </row>
    <row r="12" spans="2:13" s="40" customFormat="1" ht="43.5" customHeight="1" x14ac:dyDescent="0.2">
      <c r="B12" s="28" t="s">
        <v>131</v>
      </c>
      <c r="C12" s="28" t="s">
        <v>54</v>
      </c>
      <c r="D12" s="28" t="s">
        <v>99</v>
      </c>
      <c r="E12" s="28" t="s">
        <v>132</v>
      </c>
      <c r="F12" s="28" t="s">
        <v>134</v>
      </c>
      <c r="G12" s="29">
        <v>42669</v>
      </c>
      <c r="H12" s="29">
        <v>42669</v>
      </c>
      <c r="I12" s="29">
        <v>42725</v>
      </c>
      <c r="J12" s="28" t="s">
        <v>26</v>
      </c>
      <c r="K12" s="28" t="s">
        <v>128</v>
      </c>
      <c r="L12" s="30">
        <f>39498/1.16</f>
        <v>34050</v>
      </c>
      <c r="M12" s="28" t="s">
        <v>28</v>
      </c>
    </row>
    <row r="13" spans="2:13" s="40" customFormat="1" ht="43.5" customHeight="1" x14ac:dyDescent="0.2">
      <c r="B13" s="2"/>
      <c r="C13" s="2"/>
      <c r="D13" s="2"/>
      <c r="E13" s="2"/>
      <c r="F13" s="2"/>
      <c r="G13" s="62"/>
      <c r="H13" s="62"/>
      <c r="I13" s="62"/>
      <c r="J13" s="2"/>
      <c r="K13" s="2"/>
      <c r="L13" s="63"/>
      <c r="M13" s="2"/>
    </row>
    <row r="14" spans="2:13" s="40" customFormat="1" ht="43.5" customHeight="1" x14ac:dyDescent="0.2">
      <c r="B14" s="28" t="s">
        <v>135</v>
      </c>
      <c r="C14" s="28" t="s">
        <v>54</v>
      </c>
      <c r="D14" s="28" t="s">
        <v>136</v>
      </c>
      <c r="E14" s="28" t="s">
        <v>137</v>
      </c>
      <c r="F14" s="28" t="s">
        <v>138</v>
      </c>
      <c r="G14" s="29">
        <v>42688</v>
      </c>
      <c r="H14" s="29">
        <v>42688</v>
      </c>
      <c r="I14" s="29">
        <v>42730</v>
      </c>
      <c r="J14" s="28" t="s">
        <v>26</v>
      </c>
      <c r="K14" s="28" t="s">
        <v>128</v>
      </c>
      <c r="L14" s="30">
        <f>231548.09/1.16</f>
        <v>199610.4224137931</v>
      </c>
      <c r="M14" s="28" t="s">
        <v>28</v>
      </c>
    </row>
    <row r="15" spans="2:13" s="40" customFormat="1" ht="43.5" customHeight="1" x14ac:dyDescent="0.2">
      <c r="B15" s="28" t="s">
        <v>135</v>
      </c>
      <c r="C15" s="28" t="s">
        <v>54</v>
      </c>
      <c r="D15" s="28" t="s">
        <v>136</v>
      </c>
      <c r="E15" s="28" t="s">
        <v>137</v>
      </c>
      <c r="F15" s="28" t="s">
        <v>139</v>
      </c>
      <c r="G15" s="29">
        <v>42688</v>
      </c>
      <c r="H15" s="29">
        <v>42688</v>
      </c>
      <c r="I15" s="29">
        <v>42730</v>
      </c>
      <c r="J15" s="28" t="s">
        <v>26</v>
      </c>
      <c r="K15" s="28" t="s">
        <v>128</v>
      </c>
      <c r="L15" s="30">
        <f>231548.09/1.16</f>
        <v>199610.4224137931</v>
      </c>
      <c r="M15" s="28" t="s">
        <v>28</v>
      </c>
    </row>
    <row r="16" spans="2:13" s="40" customFormat="1" ht="43.5" customHeight="1" x14ac:dyDescent="0.2">
      <c r="B16" s="2"/>
      <c r="C16" s="2"/>
      <c r="D16" s="2"/>
      <c r="E16" s="2"/>
      <c r="F16" s="2"/>
      <c r="G16" s="62"/>
      <c r="H16" s="62"/>
      <c r="I16" s="62"/>
      <c r="J16" s="2"/>
      <c r="K16" s="2"/>
      <c r="L16" s="63"/>
      <c r="M16" s="2"/>
    </row>
    <row r="17" spans="2:13" s="40" customFormat="1" ht="43.5" customHeight="1" x14ac:dyDescent="0.2">
      <c r="B17" s="28" t="s">
        <v>140</v>
      </c>
      <c r="C17" s="28" t="s">
        <v>54</v>
      </c>
      <c r="D17" s="28" t="s">
        <v>141</v>
      </c>
      <c r="E17" s="28" t="s">
        <v>142</v>
      </c>
      <c r="F17" s="28" t="s">
        <v>143</v>
      </c>
      <c r="G17" s="29">
        <v>42703</v>
      </c>
      <c r="H17" s="29">
        <v>42703</v>
      </c>
      <c r="I17" s="29">
        <v>42853</v>
      </c>
      <c r="J17" s="28" t="s">
        <v>26</v>
      </c>
      <c r="K17" s="28" t="s">
        <v>128</v>
      </c>
      <c r="L17" s="30">
        <v>13325000</v>
      </c>
      <c r="M17" s="28" t="s">
        <v>28</v>
      </c>
    </row>
    <row r="18" spans="2:13" s="40" customFormat="1" ht="43.5" customHeight="1" x14ac:dyDescent="0.2">
      <c r="B18" s="28" t="s">
        <v>140</v>
      </c>
      <c r="C18" s="28" t="s">
        <v>54</v>
      </c>
      <c r="D18" s="28" t="s">
        <v>141</v>
      </c>
      <c r="E18" s="28" t="s">
        <v>142</v>
      </c>
      <c r="F18" s="28" t="s">
        <v>144</v>
      </c>
      <c r="G18" s="29">
        <v>42815</v>
      </c>
      <c r="H18" s="29">
        <v>42815</v>
      </c>
      <c r="I18" s="29">
        <v>42874</v>
      </c>
      <c r="J18" s="28" t="s">
        <v>26</v>
      </c>
      <c r="K18" s="28" t="s">
        <v>128</v>
      </c>
      <c r="L18" s="30">
        <v>13325000</v>
      </c>
      <c r="M18" s="28" t="s">
        <v>28</v>
      </c>
    </row>
    <row r="19" spans="2:13" s="40" customFormat="1" ht="43.5" customHeight="1" x14ac:dyDescent="0.2">
      <c r="B19" s="2"/>
      <c r="C19" s="2"/>
      <c r="D19" s="2"/>
      <c r="E19" s="2"/>
      <c r="F19" s="2"/>
      <c r="G19" s="62"/>
      <c r="H19" s="62"/>
      <c r="I19" s="62"/>
      <c r="J19" s="2"/>
      <c r="K19" s="2"/>
      <c r="L19" s="63"/>
      <c r="M19" s="2"/>
    </row>
    <row r="20" spans="2:13" s="40" customFormat="1" ht="43.5" customHeight="1" x14ac:dyDescent="0.2">
      <c r="B20" s="28" t="s">
        <v>145</v>
      </c>
      <c r="C20" s="28" t="s">
        <v>54</v>
      </c>
      <c r="D20" s="28" t="s">
        <v>146</v>
      </c>
      <c r="E20" s="28" t="s">
        <v>147</v>
      </c>
      <c r="F20" s="28" t="s">
        <v>148</v>
      </c>
      <c r="G20" s="29">
        <v>42705</v>
      </c>
      <c r="H20" s="29">
        <v>42705</v>
      </c>
      <c r="I20" s="29">
        <f>+H20+84</f>
        <v>42789</v>
      </c>
      <c r="J20" s="28" t="s">
        <v>26</v>
      </c>
      <c r="K20" s="28" t="s">
        <v>128</v>
      </c>
      <c r="L20" s="30">
        <f>25448.05/1.16</f>
        <v>21937.974137931036</v>
      </c>
      <c r="M20" s="28" t="s">
        <v>71</v>
      </c>
    </row>
    <row r="21" spans="2:13" s="40" customFormat="1" ht="43.5" customHeight="1" x14ac:dyDescent="0.2">
      <c r="B21" s="28" t="s">
        <v>145</v>
      </c>
      <c r="C21" s="28" t="s">
        <v>54</v>
      </c>
      <c r="D21" s="28" t="s">
        <v>146</v>
      </c>
      <c r="E21" s="28" t="s">
        <v>147</v>
      </c>
      <c r="F21" s="28" t="s">
        <v>149</v>
      </c>
      <c r="G21" s="29">
        <v>42789</v>
      </c>
      <c r="H21" s="29">
        <v>42789</v>
      </c>
      <c r="I21" s="29">
        <v>42819</v>
      </c>
      <c r="J21" s="28" t="s">
        <v>26</v>
      </c>
      <c r="K21" s="28" t="s">
        <v>128</v>
      </c>
      <c r="L21" s="30">
        <f>25448.05/1.16</f>
        <v>21937.974137931036</v>
      </c>
      <c r="M21" s="28" t="s">
        <v>71</v>
      </c>
    </row>
    <row r="22" spans="2:13" s="40" customFormat="1" ht="43.5" customHeight="1" x14ac:dyDescent="0.2">
      <c r="B22" s="2"/>
      <c r="C22" s="2"/>
      <c r="D22" s="2"/>
      <c r="E22" s="2"/>
      <c r="F22" s="2"/>
      <c r="G22" s="62"/>
      <c r="H22" s="62"/>
      <c r="I22" s="62"/>
      <c r="J22" s="2"/>
      <c r="K22" s="2"/>
      <c r="L22" s="63"/>
      <c r="M22" s="2"/>
    </row>
    <row r="23" spans="2:13" s="40" customFormat="1" ht="43.5" customHeight="1" x14ac:dyDescent="0.2">
      <c r="B23" s="28" t="s">
        <v>150</v>
      </c>
      <c r="C23" s="28" t="s">
        <v>54</v>
      </c>
      <c r="D23" s="28" t="s">
        <v>151</v>
      </c>
      <c r="E23" s="28" t="s">
        <v>152</v>
      </c>
      <c r="F23" s="28" t="s">
        <v>153</v>
      </c>
      <c r="G23" s="29">
        <v>42727</v>
      </c>
      <c r="H23" s="29">
        <v>42727</v>
      </c>
      <c r="I23" s="29">
        <v>42745</v>
      </c>
      <c r="J23" s="28" t="s">
        <v>26</v>
      </c>
      <c r="K23" s="28" t="s">
        <v>128</v>
      </c>
      <c r="L23" s="30">
        <f>237834.99/1.16</f>
        <v>205030.16379310345</v>
      </c>
      <c r="M23" s="28" t="s">
        <v>28</v>
      </c>
    </row>
    <row r="24" spans="2:13" s="40" customFormat="1" ht="43.5" customHeight="1" x14ac:dyDescent="0.2">
      <c r="B24" s="28" t="s">
        <v>150</v>
      </c>
      <c r="C24" s="28" t="s">
        <v>54</v>
      </c>
      <c r="D24" s="28" t="s">
        <v>151</v>
      </c>
      <c r="E24" s="28" t="s">
        <v>152</v>
      </c>
      <c r="F24" s="28" t="s">
        <v>154</v>
      </c>
      <c r="G24" s="29">
        <v>42775</v>
      </c>
      <c r="H24" s="29">
        <v>42775</v>
      </c>
      <c r="I24" s="29">
        <v>42793</v>
      </c>
      <c r="J24" s="28" t="s">
        <v>26</v>
      </c>
      <c r="K24" s="28" t="s">
        <v>128</v>
      </c>
      <c r="L24" s="30">
        <f>237834.99/1.16</f>
        <v>205030.16379310345</v>
      </c>
      <c r="M24" s="28" t="s">
        <v>28</v>
      </c>
    </row>
    <row r="25" spans="2:13" s="40" customFormat="1" ht="43.5" customHeight="1" x14ac:dyDescent="0.2">
      <c r="B25" s="2"/>
      <c r="C25" s="2"/>
      <c r="D25" s="2"/>
      <c r="E25" s="2"/>
      <c r="F25" s="2"/>
      <c r="G25" s="62"/>
      <c r="H25" s="62"/>
      <c r="I25" s="62"/>
      <c r="J25" s="2"/>
      <c r="K25" s="2"/>
      <c r="L25" s="63"/>
      <c r="M25" s="2"/>
    </row>
    <row r="26" spans="2:13" s="40" customFormat="1" ht="43.5" customHeight="1" x14ac:dyDescent="0.2">
      <c r="B26" s="28" t="s">
        <v>155</v>
      </c>
      <c r="C26" s="28" t="s">
        <v>54</v>
      </c>
      <c r="D26" s="28" t="s">
        <v>156</v>
      </c>
      <c r="E26" s="28" t="s">
        <v>157</v>
      </c>
      <c r="F26" s="28" t="s">
        <v>158</v>
      </c>
      <c r="G26" s="29">
        <v>42727</v>
      </c>
      <c r="H26" s="29">
        <v>42727</v>
      </c>
      <c r="I26" s="29">
        <v>42776</v>
      </c>
      <c r="J26" s="28" t="s">
        <v>26</v>
      </c>
      <c r="K26" s="28" t="s">
        <v>128</v>
      </c>
      <c r="L26" s="30">
        <f>23006.54/1.16</f>
        <v>19833.224137931036</v>
      </c>
      <c r="M26" s="28" t="s">
        <v>71</v>
      </c>
    </row>
    <row r="27" spans="2:13" s="40" customFormat="1" ht="43.5" customHeight="1" x14ac:dyDescent="0.2">
      <c r="B27" s="28" t="s">
        <v>159</v>
      </c>
      <c r="C27" s="28" t="s">
        <v>54</v>
      </c>
      <c r="D27" s="28" t="s">
        <v>156</v>
      </c>
      <c r="E27" s="28" t="s">
        <v>157</v>
      </c>
      <c r="F27" s="28" t="s">
        <v>160</v>
      </c>
      <c r="G27" s="29">
        <v>42775</v>
      </c>
      <c r="H27" s="29">
        <v>42775</v>
      </c>
      <c r="I27" s="29">
        <v>42793</v>
      </c>
      <c r="J27" s="28" t="s">
        <v>26</v>
      </c>
      <c r="K27" s="28" t="s">
        <v>128</v>
      </c>
      <c r="L27" s="30">
        <f>23006.54/1.16</f>
        <v>19833.224137931036</v>
      </c>
      <c r="M27" s="28" t="s">
        <v>71</v>
      </c>
    </row>
    <row r="28" spans="2:13" s="40" customFormat="1" ht="43.5" customHeight="1" x14ac:dyDescent="0.2">
      <c r="B28" s="2"/>
      <c r="C28" s="2"/>
      <c r="D28" s="2"/>
      <c r="E28" s="2"/>
      <c r="F28" s="2"/>
      <c r="G28" s="62"/>
      <c r="H28" s="62"/>
      <c r="I28" s="62"/>
      <c r="J28" s="2"/>
      <c r="K28" s="2"/>
      <c r="L28" s="63"/>
      <c r="M28" s="2"/>
    </row>
    <row r="29" spans="2:13" s="40" customFormat="1" ht="43.5" customHeight="1" x14ac:dyDescent="0.2">
      <c r="B29" s="28" t="s">
        <v>161</v>
      </c>
      <c r="C29" s="28" t="s">
        <v>54</v>
      </c>
      <c r="D29" s="28" t="s">
        <v>162</v>
      </c>
      <c r="E29" s="28" t="s">
        <v>163</v>
      </c>
      <c r="F29" s="28" t="s">
        <v>164</v>
      </c>
      <c r="G29" s="29">
        <v>42727</v>
      </c>
      <c r="H29" s="29">
        <v>42727</v>
      </c>
      <c r="I29" s="29">
        <f>+H29+42</f>
        <v>42769</v>
      </c>
      <c r="J29" s="28" t="s">
        <v>26</v>
      </c>
      <c r="K29" s="28" t="s">
        <v>128</v>
      </c>
      <c r="L29" s="30">
        <v>93962.94</v>
      </c>
      <c r="M29" s="28" t="s">
        <v>71</v>
      </c>
    </row>
    <row r="30" spans="2:13" s="40" customFormat="1" ht="43.5" customHeight="1" x14ac:dyDescent="0.2">
      <c r="B30" s="28" t="s">
        <v>161</v>
      </c>
      <c r="C30" s="28" t="s">
        <v>54</v>
      </c>
      <c r="D30" s="28" t="s">
        <v>162</v>
      </c>
      <c r="E30" s="28" t="s">
        <v>163</v>
      </c>
      <c r="F30" s="28" t="s">
        <v>165</v>
      </c>
      <c r="G30" s="29">
        <v>42765</v>
      </c>
      <c r="H30" s="29">
        <f>+G30</f>
        <v>42765</v>
      </c>
      <c r="I30" s="29">
        <v>42795</v>
      </c>
      <c r="J30" s="28" t="s">
        <v>26</v>
      </c>
      <c r="K30" s="28" t="s">
        <v>128</v>
      </c>
      <c r="L30" s="30">
        <v>93962.94</v>
      </c>
      <c r="M30" s="28" t="s">
        <v>71</v>
      </c>
    </row>
    <row r="31" spans="2:13" s="40" customFormat="1" ht="43.5" customHeight="1" x14ac:dyDescent="0.2">
      <c r="B31" s="2"/>
      <c r="C31" s="2"/>
      <c r="D31" s="2"/>
      <c r="E31" s="2"/>
      <c r="F31" s="2"/>
      <c r="G31" s="62"/>
      <c r="H31" s="62"/>
      <c r="I31" s="62"/>
      <c r="J31" s="2"/>
      <c r="K31" s="2"/>
      <c r="L31" s="63"/>
      <c r="M31" s="2"/>
    </row>
    <row r="33" spans="2:13" x14ac:dyDescent="0.2">
      <c r="B33" s="2"/>
      <c r="C33" s="2"/>
      <c r="D33" s="2"/>
      <c r="E33" s="2"/>
      <c r="F33" s="2"/>
      <c r="G33" s="62"/>
      <c r="H33" s="62"/>
      <c r="I33" s="62"/>
      <c r="J33" s="2"/>
      <c r="K33" s="2"/>
      <c r="L33" s="63"/>
      <c r="M33" s="2"/>
    </row>
  </sheetData>
  <mergeCells count="13">
    <mergeCell ref="J6:J7"/>
    <mergeCell ref="K6:K7"/>
    <mergeCell ref="L6:L7"/>
    <mergeCell ref="B2:L2"/>
    <mergeCell ref="B3:L3"/>
    <mergeCell ref="B4:L4"/>
    <mergeCell ref="B5:M5"/>
    <mergeCell ref="B6:B7"/>
    <mergeCell ref="C6:C7"/>
    <mergeCell ref="D6:D7"/>
    <mergeCell ref="E6:E7"/>
    <mergeCell ref="F6:F7"/>
    <mergeCell ref="G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Contratos 2017</vt:lpstr>
      <vt:lpstr>Convenios 2017</vt:lpstr>
      <vt:lpstr>'Contratos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dcterms:created xsi:type="dcterms:W3CDTF">2017-04-06T21:18:09Z</dcterms:created>
  <dcterms:modified xsi:type="dcterms:W3CDTF">2017-04-06T21:20:16Z</dcterms:modified>
</cp:coreProperties>
</file>