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VILLAFA\Desktop\tere\DATOS ABIERTOS\"/>
    </mc:Choice>
  </mc:AlternateContent>
  <bookViews>
    <workbookView xWindow="2895" yWindow="495" windowWidth="23220" windowHeight="11535" activeTab="2"/>
  </bookViews>
  <sheets>
    <sheet name="Portada" sheetId="1" r:id="rId1"/>
    <sheet name="Investigadores" sheetId="2" r:id="rId2"/>
    <sheet name="Personal" sheetId="3" r:id="rId3"/>
    <sheet name="Estudiantes" sheetId="4" r:id="rId4"/>
    <sheet name="Contratos" sheetId="5" r:id="rId5"/>
  </sheets>
  <definedNames>
    <definedName name="_xlnm._FilterDatabase" localSheetId="4" hidden="1">Contratos!$B$7:$F$7</definedName>
    <definedName name="_xlnm._FilterDatabase" localSheetId="3" hidden="1">Estudiantes!$A$30:$K$144</definedName>
    <definedName name="_xlnm._FilterDatabase" localSheetId="1" hidden="1">Investigadores!$B$22:$G$77</definedName>
    <definedName name="_xlnm._FilterDatabase" localSheetId="2" hidden="1">Personal!$A$15:$F$180</definedName>
    <definedName name="_xlnm.Print_Area" localSheetId="2">Personal!$A$16:$F$180</definedName>
  </definedNames>
  <calcPr calcId="162913"/>
</workbook>
</file>

<file path=xl/calcChain.xml><?xml version="1.0" encoding="utf-8"?>
<calcChain xmlns="http://schemas.openxmlformats.org/spreadsheetml/2006/main">
  <c r="D4" i="4" l="1"/>
  <c r="D6" i="4"/>
  <c r="B5" i="4"/>
  <c r="H8" i="4" l="1"/>
  <c r="H6" i="4"/>
  <c r="G4" i="2"/>
  <c r="F12" i="3"/>
  <c r="F10" i="3"/>
  <c r="F8" i="3"/>
  <c r="F6" i="3"/>
  <c r="F4" i="3"/>
  <c r="B4" i="2"/>
  <c r="C6" i="4"/>
  <c r="C4" i="4"/>
  <c r="C4" i="5" l="1"/>
  <c r="F14" i="3" l="1"/>
  <c r="E10" i="3"/>
  <c r="E8" i="3"/>
  <c r="E6" i="3"/>
  <c r="E4" i="3"/>
  <c r="D6" i="3"/>
  <c r="D4" i="3"/>
  <c r="C10" i="3"/>
  <c r="C8" i="3"/>
  <c r="C6" i="3"/>
  <c r="C4" i="3"/>
  <c r="B6" i="3"/>
  <c r="B4" i="3"/>
  <c r="G16" i="2" l="1"/>
  <c r="C4" i="2" l="1"/>
  <c r="G8" i="5" l="1"/>
  <c r="G4" i="5"/>
  <c r="F8" i="5"/>
  <c r="F6" i="5"/>
  <c r="F4" i="5"/>
  <c r="E8" i="5"/>
  <c r="E6" i="5"/>
  <c r="E4" i="5"/>
  <c r="D6" i="5"/>
  <c r="D8" i="5"/>
  <c r="D4" i="5"/>
  <c r="C8" i="5"/>
  <c r="C6" i="5"/>
  <c r="G6" i="5"/>
  <c r="E4" i="4" l="1"/>
  <c r="F4" i="4"/>
  <c r="G4" i="4"/>
  <c r="H4" i="4"/>
  <c r="I4" i="4"/>
  <c r="E6" i="4"/>
  <c r="F6" i="4"/>
  <c r="G6" i="4"/>
  <c r="I6" i="4"/>
  <c r="E8" i="4"/>
  <c r="F8" i="4"/>
  <c r="G8" i="4"/>
  <c r="I8" i="4"/>
  <c r="E10" i="4"/>
  <c r="F10" i="4"/>
  <c r="G10" i="4"/>
  <c r="H10" i="4"/>
  <c r="I10" i="4"/>
  <c r="E12" i="4"/>
  <c r="F12" i="4"/>
  <c r="G12" i="4"/>
  <c r="I12" i="4"/>
  <c r="F14" i="4"/>
  <c r="G14" i="4"/>
  <c r="I14" i="4"/>
  <c r="F16" i="4"/>
  <c r="I16" i="4"/>
  <c r="F18" i="4"/>
  <c r="I18" i="4"/>
  <c r="F20" i="4"/>
  <c r="I20" i="4"/>
  <c r="I22" i="4"/>
  <c r="I24" i="4"/>
  <c r="I26" i="4"/>
  <c r="I28" i="4"/>
  <c r="G20" i="2"/>
  <c r="G18" i="2"/>
  <c r="G14" i="2"/>
  <c r="G12" i="2"/>
  <c r="G10" i="2"/>
  <c r="G8" i="2"/>
  <c r="G6" i="2"/>
  <c r="F14" i="2"/>
  <c r="F12" i="2"/>
  <c r="F10" i="2"/>
  <c r="F8" i="2"/>
  <c r="F6" i="2"/>
  <c r="E6" i="2"/>
  <c r="F4" i="2"/>
  <c r="E4" i="2"/>
  <c r="D12" i="2"/>
  <c r="D10" i="2"/>
  <c r="D8" i="2"/>
  <c r="D6" i="2"/>
  <c r="D4" i="2"/>
  <c r="C6" i="2"/>
  <c r="A4" i="3" l="1"/>
</calcChain>
</file>

<file path=xl/sharedStrings.xml><?xml version="1.0" encoding="utf-8"?>
<sst xmlns="http://schemas.openxmlformats.org/spreadsheetml/2006/main" count="2314" uniqueCount="531">
  <si>
    <t>Datos Abiertos</t>
  </si>
  <si>
    <t>Investigadores</t>
  </si>
  <si>
    <t>Plantilla de personal</t>
  </si>
  <si>
    <t>Estudiantes</t>
  </si>
  <si>
    <t>Contratos</t>
  </si>
  <si>
    <t>Relación de investigadores</t>
  </si>
  <si>
    <t>Sexo</t>
  </si>
  <si>
    <t>Hombre</t>
  </si>
  <si>
    <t>Mujer</t>
  </si>
  <si>
    <t>Licenciatura</t>
  </si>
  <si>
    <t>Nivel de S.N.I.</t>
  </si>
  <si>
    <t>Candidato</t>
  </si>
  <si>
    <t>I</t>
  </si>
  <si>
    <t>II</t>
  </si>
  <si>
    <t>III</t>
  </si>
  <si>
    <t>Nacionalidad</t>
  </si>
  <si>
    <t>Mexicano</t>
  </si>
  <si>
    <t>Extranjero</t>
  </si>
  <si>
    <t xml:space="preserve">Sin </t>
  </si>
  <si>
    <t>Plantilla</t>
  </si>
  <si>
    <t>Grado académico</t>
  </si>
  <si>
    <t>Básico</t>
  </si>
  <si>
    <t>Maestría</t>
  </si>
  <si>
    <t>Doctorado</t>
  </si>
  <si>
    <t>Administrativo</t>
  </si>
  <si>
    <t>Técnico</t>
  </si>
  <si>
    <t>Ingeniero</t>
  </si>
  <si>
    <t>Investigador</t>
  </si>
  <si>
    <t>Grupo</t>
  </si>
  <si>
    <t>Departamento de Compras</t>
  </si>
  <si>
    <t>Departamento de Servicios Escolares</t>
  </si>
  <si>
    <t>Rango de edad</t>
  </si>
  <si>
    <t>Área de Investigación</t>
  </si>
  <si>
    <t xml:space="preserve">FRANCISCO JAVIER CUEVAS DE LA ROSA                </t>
  </si>
  <si>
    <t xml:space="preserve">VICENTE ABOITES MANRIQUE                          </t>
  </si>
  <si>
    <t xml:space="preserve">SERGIO ARTURO CALIXTO CARRERA                     </t>
  </si>
  <si>
    <t xml:space="preserve">ABUNDIO DAVILA ALVAREZ                            </t>
  </si>
  <si>
    <t xml:space="preserve">FRANCISCO BERNARDO HUERTA GONZALEZ                </t>
  </si>
  <si>
    <t xml:space="preserve">RAYMUNDO MENDOZA ARCE                             </t>
  </si>
  <si>
    <t xml:space="preserve">MANUEL SERVIN GUIRADO                             </t>
  </si>
  <si>
    <t xml:space="preserve">CARLOS PEREZ SANTOS                               </t>
  </si>
  <si>
    <t xml:space="preserve">FRANCISCO VILLA VILLA                             </t>
  </si>
  <si>
    <t xml:space="preserve">ROSARIO ROJAS SALDIVAR                            </t>
  </si>
  <si>
    <t xml:space="preserve">JOSE DE LA LUZ MARTINEZ NEGRETE                   </t>
  </si>
  <si>
    <t xml:space="preserve">LUIS MARTINEZ ESCOBEDO                            </t>
  </si>
  <si>
    <t xml:space="preserve">FERNANDO MENDOZA SANTOYO                          </t>
  </si>
  <si>
    <t xml:space="preserve">BERNARDO MENDOZA SANTOYO                          </t>
  </si>
  <si>
    <t xml:space="preserve">MARICELA RAMIREZ RAMIREZ                          </t>
  </si>
  <si>
    <t xml:space="preserve">LUIS IGNACIO GARCIA MARQUEZ                       </t>
  </si>
  <si>
    <t xml:space="preserve">JOSE DE JESUS ORTIZ RAMIREZ                       </t>
  </si>
  <si>
    <t xml:space="preserve">JULIO CESAR SANCHEZ ROLDAN                        </t>
  </si>
  <si>
    <t xml:space="preserve">MA DE LA LUZ MORALES TORRES                       </t>
  </si>
  <si>
    <t xml:space="preserve">MARIJA STROJNIK SCHOLL                            </t>
  </si>
  <si>
    <t xml:space="preserve">RAUL NIETO CENTENO                                </t>
  </si>
  <si>
    <t xml:space="preserve">MARCO ANTONIO TRONCOSO TORRES                     </t>
  </si>
  <si>
    <t xml:space="preserve">VIRGINIA DE LOURDES PEREZ PEREZ                   </t>
  </si>
  <si>
    <t xml:space="preserve">GONZALO PAEZ PADILLA                              </t>
  </si>
  <si>
    <t xml:space="preserve">GIL ARTURO PEREZ HERRERA                          </t>
  </si>
  <si>
    <t xml:space="preserve">CUAUHTEMOC NIETO SILVA                            </t>
  </si>
  <si>
    <t xml:space="preserve">LUIS KEVIN HERNANDEZ FOY                          </t>
  </si>
  <si>
    <t xml:space="preserve">J FRANCISCO MUÑOZ GARCIA                          </t>
  </si>
  <si>
    <t xml:space="preserve">NOE ALCALA  OCHOA                                 </t>
  </si>
  <si>
    <t xml:space="preserve">JOSE DE LA LUZ HURTADO ORTEGA                     </t>
  </si>
  <si>
    <t xml:space="preserve">ALFREDO HERNANDEZ VILCHES                         </t>
  </si>
  <si>
    <t xml:space="preserve">YURY  BARMENKOV                                   </t>
  </si>
  <si>
    <t xml:space="preserve">DANIEL MALACARA DOBLADO                           </t>
  </si>
  <si>
    <t xml:space="preserve">JOSE ALFREDO PRADO FALCON                         </t>
  </si>
  <si>
    <t xml:space="preserve">JUAN MANUEL BUJDUD PEREZ                          </t>
  </si>
  <si>
    <t xml:space="preserve">GUILLERMO RAMIREZ BARAJAS                         </t>
  </si>
  <si>
    <t xml:space="preserve">MOISES CYWIAK GARBARCEWICZ                        </t>
  </si>
  <si>
    <t xml:space="preserve">RAFAEL ESPINOSA LUNA                              </t>
  </si>
  <si>
    <t xml:space="preserve">YSIDRO SALDAÑA MENDES                             </t>
  </si>
  <si>
    <t xml:space="preserve">MARCO ANTONIO MENESES NAVA                        </t>
  </si>
  <si>
    <t xml:space="preserve">DONATO LUNA MORENO                                </t>
  </si>
  <si>
    <t xml:space="preserve">LUIS ARMANDO DIAZ TORRES                          </t>
  </si>
  <si>
    <t xml:space="preserve">ALEXANDER KIRIYANOV                               </t>
  </si>
  <si>
    <t xml:space="preserve">MARTIN ORTIZ MORALES                              </t>
  </si>
  <si>
    <t xml:space="preserve">HUGO SERGIO VAZQUEZ CORTES                        </t>
  </si>
  <si>
    <t xml:space="preserve">ULADZIMIR MINKOVICH                               </t>
  </si>
  <si>
    <t xml:space="preserve">MA GUADALUPE LOPEZ HERNANDEZ                      </t>
  </si>
  <si>
    <t xml:space="preserve">JOSE BERNARDO PASCUAL RUIZ OLVERA                 </t>
  </si>
  <si>
    <t xml:space="preserve">MARTHA ESTELA CAMPOS CALDERA                      </t>
  </si>
  <si>
    <t xml:space="preserve">JUAN ANTONIO RAYAS ALVAREZ                        </t>
  </si>
  <si>
    <t xml:space="preserve">NORMA RODRIGUEZ VITAL                             </t>
  </si>
  <si>
    <t xml:space="preserve">RICARDO VALDIVIA HERNANDEZ                        </t>
  </si>
  <si>
    <t xml:space="preserve">EFRAIN MEJIA BELTRAN                              </t>
  </si>
  <si>
    <t xml:space="preserve">MA ALEJANDRINA MARTINEZ GAMEZ                     </t>
  </si>
  <si>
    <t xml:space="preserve">BERNARDINO BARRIENTOS GARCIA                      </t>
  </si>
  <si>
    <t xml:space="preserve">BEATRIZ TERESA BRAMBILA FAUSTO                    </t>
  </si>
  <si>
    <t xml:space="preserve">DAVID MONZON HERNANDEZ                            </t>
  </si>
  <si>
    <t xml:space="preserve">JOSE LUIS MALDONADO RIVERA                        </t>
  </si>
  <si>
    <t xml:space="preserve">CLAUDIO FRAUSTO REYES                             </t>
  </si>
  <si>
    <t xml:space="preserve">EDGAR OMAR VILLAFAÑA MANZANAREZ                   </t>
  </si>
  <si>
    <t xml:space="preserve">JUAN MARGARITO SARABIA TORRES                     </t>
  </si>
  <si>
    <t xml:space="preserve">GLORIA VERONICA VAZQUEZ GARCIA                    </t>
  </si>
  <si>
    <t xml:space="preserve">MA GUADALUPE IBARRA NAVA                          </t>
  </si>
  <si>
    <t xml:space="preserve">CLAUDIA JACQUELINE MEDINA SANCHEZ                 </t>
  </si>
  <si>
    <t xml:space="preserve">J APOLINAR MUÑOZ RODRIGUEZ                        </t>
  </si>
  <si>
    <t xml:space="preserve">ISMAEL TORRES GOMEZ                               </t>
  </si>
  <si>
    <t xml:space="preserve">JUAN GUILLERMO GARNICA CAMPOS                     </t>
  </si>
  <si>
    <t xml:space="preserve">AARON ANIBAL SERRANO AGUIÑAGA                     </t>
  </si>
  <si>
    <t xml:space="preserve">MARTIN OLMOS LOPEZ                                </t>
  </si>
  <si>
    <t xml:space="preserve">REYNA ARACELI DUARTE QUIROGA                      </t>
  </si>
  <si>
    <t xml:space="preserve">GEMINIANO DONACIANO MARTINEZ PONCE                </t>
  </si>
  <si>
    <t xml:space="preserve">RAUL ALFONSO VAZQUEZ NAVA                         </t>
  </si>
  <si>
    <t xml:space="preserve">AMALIA MARTINEZ GARCIA                            </t>
  </si>
  <si>
    <t xml:space="preserve">JUAN LUIS PICHARDO MOLINA                         </t>
  </si>
  <si>
    <t xml:space="preserve">ARMANDO RUIZ MARQUEZ                              </t>
  </si>
  <si>
    <t xml:space="preserve">NORBERTO ARZATE PLATA                             </t>
  </si>
  <si>
    <t xml:space="preserve">TERESITA DEL NIÑO J PEREZ HERNANDEZ               </t>
  </si>
  <si>
    <t xml:space="preserve">ALEJANDRO MARTINEZ RIOS                           </t>
  </si>
  <si>
    <t xml:space="preserve">DAVID MORENO HERNANDEZ                            </t>
  </si>
  <si>
    <t xml:space="preserve">JOSE IGNACIO DIEGO MANRIQUE                       </t>
  </si>
  <si>
    <t xml:space="preserve">MA DE LOURDES SILVA ORTEGA                        </t>
  </si>
  <si>
    <t xml:space="preserve">GABRIEL RAMOS ORTIZ                               </t>
  </si>
  <si>
    <t xml:space="preserve">ELY JUDITH ROSINA GALLO RAMIREZ                   </t>
  </si>
  <si>
    <t xml:space="preserve">JOSE ZACARIAS MALACARA HERNANDEZ                  </t>
  </si>
  <si>
    <t xml:space="preserve">MARIA GUADALUPE ESPINOZA PANTOJA                  </t>
  </si>
  <si>
    <t xml:space="preserve">CRISTIAN ANTONIO DE LA ROSA HUERTA                </t>
  </si>
  <si>
    <t xml:space="preserve">MARIO ALBERTO RUIZ BERGANZA                       </t>
  </si>
  <si>
    <t xml:space="preserve">OLIVIER JEAN MICHEL  POTTIEZ                      </t>
  </si>
  <si>
    <t xml:space="preserve">MANUEL HUMBERTO DE LA TORRE IBARRA                </t>
  </si>
  <si>
    <t xml:space="preserve">TZAIDEL VILCHES MUÑOZ                             </t>
  </si>
  <si>
    <t xml:space="preserve">ZOE JEZABEL ROCHA LUGO                            </t>
  </si>
  <si>
    <t xml:space="preserve">ELEONOR LEON TORRES                               </t>
  </si>
  <si>
    <t xml:space="preserve">SILVIA JANDERI GOMEZ MARTINEZ                     </t>
  </si>
  <si>
    <t xml:space="preserve">MARIA DEL SOCORRO HERNANDEZ MONTES                </t>
  </si>
  <si>
    <t xml:space="preserve">MYRIAM CRISTINA JIMENEZ MARES                     </t>
  </si>
  <si>
    <t xml:space="preserve">BLANCA MARGARITA MORENO ESPARZA                   </t>
  </si>
  <si>
    <t xml:space="preserve">ALICIA GABRIELA SALAS GARCIA                      </t>
  </si>
  <si>
    <t xml:space="preserve">ENRIQUE AVILA MORALES                             </t>
  </si>
  <si>
    <t xml:space="preserve">AZUCENA HERNANDEZ SANCHEZ                         </t>
  </si>
  <si>
    <t xml:space="preserve">MA TERESA PEREZ HERNANDEZ                         </t>
  </si>
  <si>
    <t xml:space="preserve">MARIA MAGDALENA FLORES REYNA                      </t>
  </si>
  <si>
    <t xml:space="preserve">JOSEFINA GARCIA BRIANO                            </t>
  </si>
  <si>
    <t xml:space="preserve">RAMON CARRILES JAIMES                             </t>
  </si>
  <si>
    <t xml:space="preserve">GUSTAVO ADOLFO ACEVEDO RAMIREZ                    </t>
  </si>
  <si>
    <t xml:space="preserve">JESUS SAID SALUM RAMIREZ                          </t>
  </si>
  <si>
    <t xml:space="preserve">JORGE MAURICIO FLORES MORENO                      </t>
  </si>
  <si>
    <t xml:space="preserve">ANA ISABEL VEGA RAMIREZ                           </t>
  </si>
  <si>
    <t xml:space="preserve">JOSE ANGEL GONZALEZ GUTIERREZ                     </t>
  </si>
  <si>
    <t xml:space="preserve">HAGGEO DESIRENA ENRRIQUEZ                         </t>
  </si>
  <si>
    <t xml:space="preserve">MARIO ALEJANDRO RODRIGUEZ RIVERA                  </t>
  </si>
  <si>
    <t xml:space="preserve">DIEGO TORRES ARMENTA                              </t>
  </si>
  <si>
    <t xml:space="preserve">JOSE ISMAEL OLIVA CONTRERAS                       </t>
  </si>
  <si>
    <t xml:space="preserve">JOSE CRISTHIAN ALVAREZ DE LUNA                    </t>
  </si>
  <si>
    <t xml:space="preserve">ADRIAN WULFRANO CORONEL ARREDONDO                 </t>
  </si>
  <si>
    <t xml:space="preserve">BRENDA GARCIA AGUILERA                            </t>
  </si>
  <si>
    <t xml:space="preserve">SILVIA LISSETTE CISNEROS LOZANO                   </t>
  </si>
  <si>
    <t xml:space="preserve">CLAUDIA DOMINGUEZ ROMO                            </t>
  </si>
  <si>
    <t xml:space="preserve">CLAUDIA IVETH MARQUEZ NAVARRO                     </t>
  </si>
  <si>
    <t xml:space="preserve">CHARVEL MICHAEL LOPEZ GARCIA                      </t>
  </si>
  <si>
    <t xml:space="preserve">CRISTINA JANNET CRUZ PEREZ                        </t>
  </si>
  <si>
    <t xml:space="preserve">JOSE ALFREDO SOTO SOLANO                          </t>
  </si>
  <si>
    <t xml:space="preserve">MARIA CHRISTIAN ALBOR CORTES                      </t>
  </si>
  <si>
    <t xml:space="preserve">VERONICA OLIVA LARA                               </t>
  </si>
  <si>
    <t xml:space="preserve">JOSE MOISES PADILLA MIRANDA                       </t>
  </si>
  <si>
    <t xml:space="preserve">PABLO MARTIN BRIONES ALARCON                      </t>
  </si>
  <si>
    <t xml:space="preserve">AMERICA BERENICE MEZA MOYA                        </t>
  </si>
  <si>
    <t xml:space="preserve">LUIS FERNANDO GONZALEZ SALDIVAR                   </t>
  </si>
  <si>
    <t xml:space="preserve">JOSE FRANCISCO REYES SALDAÑA                      </t>
  </si>
  <si>
    <t xml:space="preserve">ALEJANDRO BLANCO SOTO                             </t>
  </si>
  <si>
    <t xml:space="preserve">DANIEL ALBERTO MAY ARRIOJA                        </t>
  </si>
  <si>
    <t xml:space="preserve">VALERIA PIAZZA                                    </t>
  </si>
  <si>
    <t xml:space="preserve">RODOLFO MARTINEZ MANUEL                           </t>
  </si>
  <si>
    <t xml:space="preserve">LUCERO ALVARADO RAMIREZ                           </t>
  </si>
  <si>
    <t xml:space="preserve">ALFREDO CAMPOS MEJIA                              </t>
  </si>
  <si>
    <t xml:space="preserve">ROBERTO RAMIREZ ALARCON                           </t>
  </si>
  <si>
    <t xml:space="preserve">LUZ ADRIANA GUTIERREZ GUERRA                      </t>
  </si>
  <si>
    <t xml:space="preserve">JANET IRINA PRECIADO WIECHERS                     </t>
  </si>
  <si>
    <t xml:space="preserve">GABRIELA ESTUDILLO TOLENTINO                      </t>
  </si>
  <si>
    <t xml:space="preserve">MAXIMINO RAMIREZ HERNANDEZ                        </t>
  </si>
  <si>
    <t xml:space="preserve">LAURA CECILIA RODRIGUEZ RODRIGUEZ                 </t>
  </si>
  <si>
    <t xml:space="preserve">MARISELA LOPEZ VELA                               </t>
  </si>
  <si>
    <t xml:space="preserve">GERARDO RAMON FLORES COLUNGA                      </t>
  </si>
  <si>
    <t xml:space="preserve">ISRAEL ENRIQUE TORRES JAIME                       </t>
  </si>
  <si>
    <t xml:space="preserve">ALMA ADRIANA CAMACHO PEREZ                        </t>
  </si>
  <si>
    <t xml:space="preserve">DIANA NARAHI BERTADILLO ANAYA                     </t>
  </si>
  <si>
    <t xml:space="preserve">FERNANDO MARTELL CHAVEZ                           </t>
  </si>
  <si>
    <t xml:space="preserve">LAURA ELENA CASANDRA ROSALES ZARATE               </t>
  </si>
  <si>
    <t>20 a 30</t>
  </si>
  <si>
    <t>Rango de edad (años)</t>
  </si>
  <si>
    <t>30 a 40</t>
  </si>
  <si>
    <t>40 a 50</t>
  </si>
  <si>
    <t>50 a 60</t>
  </si>
  <si>
    <t>60 a 70</t>
  </si>
  <si>
    <t>70 o mas</t>
  </si>
  <si>
    <t>Bernardo Mendoza Santoyo</t>
  </si>
  <si>
    <t>Fernardo Mendoza Santoyo</t>
  </si>
  <si>
    <t>Alejandro Martínez Rios</t>
  </si>
  <si>
    <t>Alexander kirianov</t>
  </si>
  <si>
    <t>Gonzalo Paez Padilla</t>
  </si>
  <si>
    <t>Luis Armando Díaz Torres</t>
  </si>
  <si>
    <t xml:space="preserve">Manuel Servin Guirado </t>
  </si>
  <si>
    <t>Sergio Arturo Calixto Carrera</t>
  </si>
  <si>
    <t>Amalia Martinez García</t>
  </si>
  <si>
    <t>Rafael Espinosa Luna</t>
  </si>
  <si>
    <t>Vicente Aboites Manrique</t>
  </si>
  <si>
    <t>Gabriel Ramos Ortiz</t>
  </si>
  <si>
    <t>José Luis Maldonado Rivera</t>
  </si>
  <si>
    <t>Abundio Dávila Alvarez</t>
  </si>
  <si>
    <t>David Monzón Hernández</t>
  </si>
  <si>
    <t>Bernardino Barrientos García</t>
  </si>
  <si>
    <t>Claudio Frausto Reyes</t>
  </si>
  <si>
    <t>Daniel A. May Arrioja</t>
  </si>
  <si>
    <t>David Moreno Hernández</t>
  </si>
  <si>
    <t>Efraín Mejia Beltran</t>
  </si>
  <si>
    <t>Gloria Veronica Vázquez García</t>
  </si>
  <si>
    <t>Ismael Torres Gómez</t>
  </si>
  <si>
    <t>J. Apolinar Muñoz Rodriguez</t>
  </si>
  <si>
    <t>Ramón Carriles Jaimes</t>
  </si>
  <si>
    <t>Marco Antonio Meneses Nava</t>
  </si>
  <si>
    <t>Noé Alcalá Ochoa</t>
  </si>
  <si>
    <t>Uladzimir Minkovich</t>
  </si>
  <si>
    <t>Daniel Malacara Doblado</t>
  </si>
  <si>
    <t>Francisco Villa Villa</t>
  </si>
  <si>
    <t>Juan Luis Pichardo Molina</t>
  </si>
  <si>
    <t>Manuel Humberto de la Torre Ibarra</t>
  </si>
  <si>
    <t>Raul Vázquez Nava</t>
  </si>
  <si>
    <t>Norberto Arzate Plata</t>
  </si>
  <si>
    <t>Donato Luna Moreno</t>
  </si>
  <si>
    <t>Haggeo Desirena Enrriquez</t>
  </si>
  <si>
    <t>Jorge Mauricio Flores Moreno</t>
  </si>
  <si>
    <t>Gerardo Ramón Flores Colunga</t>
  </si>
  <si>
    <t>Rodolfo Martinez Manuel</t>
  </si>
  <si>
    <t>Roberto Ramírez Alarcón</t>
  </si>
  <si>
    <t>Valeria Piazza</t>
  </si>
  <si>
    <t>Laura Elena Rosales Zárate</t>
  </si>
  <si>
    <t>Yuri Barmenkov</t>
  </si>
  <si>
    <t>Maria del Socorro Hernández Montes</t>
  </si>
  <si>
    <t>Ingenieria Optica</t>
  </si>
  <si>
    <t>Fibras Opticas y Laseres</t>
  </si>
  <si>
    <t>Pruebas Opticas No Destructivas</t>
  </si>
  <si>
    <t>Optica No Lineal</t>
  </si>
  <si>
    <t>SIN</t>
  </si>
  <si>
    <t>Carmelo Guadalupe Rosales Guzman</t>
  </si>
  <si>
    <t>Polarimetría</t>
  </si>
  <si>
    <t>Fabián Ambriz Vargas</t>
  </si>
  <si>
    <t>Alamacenamiento De Energía</t>
  </si>
  <si>
    <t>Francisco Javier Cuevas de la Rosa</t>
  </si>
  <si>
    <t>Geminiano Donaciano Martínez Ponce</t>
  </si>
  <si>
    <t>Gilberto Anzueto Sanchez</t>
  </si>
  <si>
    <t>Láseres Y Dispositivos De Fibra Óptica</t>
  </si>
  <si>
    <t>José Zacarías Malacara Hernádez</t>
  </si>
  <si>
    <t>Ma Alejandrina Martínez Gamez</t>
  </si>
  <si>
    <t>Marija Strojnik Scholl</t>
  </si>
  <si>
    <t>E</t>
  </si>
  <si>
    <t>Moises Cywiak Garbarcewicz</t>
  </si>
  <si>
    <t>Olivier Jean  Michel Pottiez</t>
  </si>
  <si>
    <t>Pablo Eduardo Cardoso Ávila</t>
  </si>
  <si>
    <t>Nanofotónica</t>
  </si>
  <si>
    <t>Sebastián Salazar Colores</t>
  </si>
  <si>
    <t>Industria 4.0 E Inteligencia Artificial</t>
  </si>
  <si>
    <t>ITZEL IRAZU MUÑOZ MARQUEZ</t>
  </si>
  <si>
    <t>ESTHER BERENICE JIMENEZ AGREDANO</t>
  </si>
  <si>
    <t>KARINA GUADALUPE RODRIGUEZ SERRANO</t>
  </si>
  <si>
    <t>ANYA LIZZETTE BERMUDEZ TORRES</t>
  </si>
  <si>
    <t>JUVENAL IVAN HERNANDEZ GUEVARA</t>
  </si>
  <si>
    <t>FRANCISCO MORALES MORALES</t>
  </si>
  <si>
    <t>CARLOS ISMAEL MARES CASTRO</t>
  </si>
  <si>
    <t>RICARDO VALENZUELA GONZALEZ</t>
  </si>
  <si>
    <t>EDUARDO LICURGO PEDRAZA</t>
  </si>
  <si>
    <t>KARLA MARIA IVONNE NORIEGA COS</t>
  </si>
  <si>
    <t>FERNANDO ARCE VEGA</t>
  </si>
  <si>
    <t>JUANA GABRIELA ALCALA PEREZ</t>
  </si>
  <si>
    <t>JUAN MANUEL LOPEZ TELLEZ</t>
  </si>
  <si>
    <t>ALFONSO MARTINEZ LOPEZ</t>
  </si>
  <si>
    <t>NATIELY HERNANDEZ SEBASTIAN</t>
  </si>
  <si>
    <t>MARIANA GUERRERO BARROSO</t>
  </si>
  <si>
    <t>METZTLI GUADALUPE SANTOYO FRANCO</t>
  </si>
  <si>
    <t>JUAN CARLOS RODRIGUEZ MARQUEZ</t>
  </si>
  <si>
    <t>JOSE TRINIDAD MENDEZ LOPEZ</t>
  </si>
  <si>
    <t>DANIEL TRISTAN ESQUIVEL</t>
  </si>
  <si>
    <t>SEBASTIAN SALAZAR COLORES</t>
  </si>
  <si>
    <t>MIGUEL ISRAEL RESENDIZ LOPEZ</t>
  </si>
  <si>
    <t>PABLO EDUARDO CARDOSO AVILA</t>
  </si>
  <si>
    <t>GILBERTO ANZUETO SANCHEZ</t>
  </si>
  <si>
    <t>DULCE GUADALUPE MURIAS FIGUEROA</t>
  </si>
  <si>
    <t>CARMELO GUADALUPE ROSALES GUZMAN</t>
  </si>
  <si>
    <t>FABIAN AMBRIZ VARGAS</t>
  </si>
  <si>
    <t>CARLOS AGUIRRE SOTO</t>
  </si>
  <si>
    <t xml:space="preserve">Total </t>
  </si>
  <si>
    <t>EDWING ABRAHAM OLIVA SANTILLAN</t>
  </si>
  <si>
    <t>ROBERTO EDIER  GOMEZ DIOSDADO</t>
  </si>
  <si>
    <t>JOSE CARLOS FABRICIO GOMEZ MUÑOZ</t>
  </si>
  <si>
    <t>MARINA REYES CASTRO</t>
  </si>
  <si>
    <t>Departamento de Recursos Humanos</t>
  </si>
  <si>
    <t>OSCAR LEONEL RODRÍGUEZ QUIÑONES</t>
  </si>
  <si>
    <t>IRMA SÁNCHEZ HERNÁNDEZ</t>
  </si>
  <si>
    <t>Mecatrónica</t>
  </si>
  <si>
    <t>México</t>
  </si>
  <si>
    <t xml:space="preserve">Maestría Interinstitucional en Ciencia y Tecnología </t>
  </si>
  <si>
    <t>Masculino</t>
  </si>
  <si>
    <t>Rocha Hernández Marcos Renato</t>
  </si>
  <si>
    <t xml:space="preserve">Diaz Reyna Alan Brian </t>
  </si>
  <si>
    <t>Femenino</t>
  </si>
  <si>
    <t xml:space="preserve">Bautista Cruz Anahy </t>
  </si>
  <si>
    <t>Sánchez Medel José Antonio</t>
  </si>
  <si>
    <t>Ingeniería ambiental</t>
  </si>
  <si>
    <t>Moreno Jiménez Luis Andrés</t>
  </si>
  <si>
    <t>Ingeniería óptica</t>
  </si>
  <si>
    <t>Martínez Mireles Paola Elizabeth</t>
  </si>
  <si>
    <t>Silva Hernández Oscar Javier</t>
  </si>
  <si>
    <t>Robles Velázquez Salvador</t>
  </si>
  <si>
    <t>Ramírez Padilla Carlos German</t>
  </si>
  <si>
    <t>Espinosa Loera Alma Valeria</t>
  </si>
  <si>
    <t>Ingeniería Óptica</t>
  </si>
  <si>
    <t>Bautista Peñuelas Eduardo</t>
  </si>
  <si>
    <t>Diseño y desarrollo de sistemas mecánicos</t>
  </si>
  <si>
    <t>Sandoval Castro Daniela Olivia</t>
  </si>
  <si>
    <t>Ocegueda Ventura Luis Alejandro</t>
  </si>
  <si>
    <t>Padilla Heredia Jesus Javier</t>
  </si>
  <si>
    <t>Zumaya García Ana Valeria</t>
  </si>
  <si>
    <t>Sensores</t>
  </si>
  <si>
    <t>Maestría en Optomecatrónica</t>
  </si>
  <si>
    <t>Saldaña Sánchez Astrid Jordana del Socorro</t>
  </si>
  <si>
    <t>Visión artificial</t>
  </si>
  <si>
    <t>Por definir</t>
  </si>
  <si>
    <t>Carpio Verdín Victor Manuel</t>
  </si>
  <si>
    <t>Rodríguez Cortés Oscar Ismael</t>
  </si>
  <si>
    <t>González González Denisse Lizeth</t>
  </si>
  <si>
    <t>Fotónica</t>
  </si>
  <si>
    <t>Maestría en Ciencias (ÓPTICA)</t>
  </si>
  <si>
    <t xml:space="preserve">Arreola Escobedo María Fernanda </t>
  </si>
  <si>
    <t>Luna Rangel Lourdes Andrea</t>
  </si>
  <si>
    <t>Treviño Mejía Alexis Rafael</t>
  </si>
  <si>
    <t>Rodríguez García Gloria Elizabeth</t>
  </si>
  <si>
    <t>Metrología óptica</t>
  </si>
  <si>
    <t>Panamá</t>
  </si>
  <si>
    <t>Rodríguez Camaño Kenia María</t>
  </si>
  <si>
    <t>Rodríguez Nava Héctor Jesús</t>
  </si>
  <si>
    <t>Rodríguez Guillen Daniel</t>
  </si>
  <si>
    <t>Nava Soto Juan José</t>
  </si>
  <si>
    <t>Fibras ópticas y láseres</t>
  </si>
  <si>
    <t>González Vidal Luis Martin</t>
  </si>
  <si>
    <t>Dzib Chale Abril Esmeralda</t>
  </si>
  <si>
    <t>Óptica física</t>
  </si>
  <si>
    <t>Colombia</t>
  </si>
  <si>
    <t>Daza Salgado Dayver Didian</t>
  </si>
  <si>
    <t>Camarena López Stephany Samayrani</t>
  </si>
  <si>
    <t>Buritica Bolaños Johan Sebastián</t>
  </si>
  <si>
    <t>Arvizu Soto María Fernanda</t>
  </si>
  <si>
    <t>Aguilar Cardoso Aarón Adrián</t>
  </si>
  <si>
    <t>Ramirez Espinosa Oscar Alejandro</t>
  </si>
  <si>
    <t>Miranda Culin Leonardo</t>
  </si>
  <si>
    <t>Limas Gonzalez José Guadalupe</t>
  </si>
  <si>
    <t>Guerrero Santiago Sarai</t>
  </si>
  <si>
    <t>Chávez Serrano Ingrid Jazmin</t>
  </si>
  <si>
    <t>Dixie Leilany Medina Espíritu</t>
  </si>
  <si>
    <t>Mecatrónica y diseño mecánico</t>
  </si>
  <si>
    <t xml:space="preserve">Doctorado Interinstitucional en Ciencia y Tecnología </t>
  </si>
  <si>
    <t>Arenas Rosales Filemon</t>
  </si>
  <si>
    <t>Fuentes Morales Rosa Fabiola</t>
  </si>
  <si>
    <t>Martinez Camacho Deborah Guadalupe</t>
  </si>
  <si>
    <t xml:space="preserve">Flores Reyes Alejandro </t>
  </si>
  <si>
    <t>Berrones Guerrero Juan Daniel</t>
  </si>
  <si>
    <t>Bautista López José Alfonso</t>
  </si>
  <si>
    <t>EUA</t>
  </si>
  <si>
    <t>Villalobos Jessica Alejandra</t>
  </si>
  <si>
    <t>Trejo Fuentes Sergio Marcelino</t>
  </si>
  <si>
    <t>Alonso Murias Monserrat Del Carmen</t>
  </si>
  <si>
    <t>Villagomez Mora Mariana</t>
  </si>
  <si>
    <t>Martínez Esparza Karla Daniela</t>
  </si>
  <si>
    <t>Gómez Caballero Luis Fernando</t>
  </si>
  <si>
    <t>Garibaldi Márquez Francisco</t>
  </si>
  <si>
    <t xml:space="preserve">Velázquez Jiménez Alejandro </t>
  </si>
  <si>
    <t>Navarro Saucedo Arturo</t>
  </si>
  <si>
    <t>Moreno Jiménez Hugo Alberto</t>
  </si>
  <si>
    <t>Vega Reyes María Catalina</t>
  </si>
  <si>
    <t>Rodríguez Galván Marissa</t>
  </si>
  <si>
    <t>Montañez Franco Luis Enrique</t>
  </si>
  <si>
    <t>Guerra Ibarra Juan Pablo</t>
  </si>
  <si>
    <t>Esquivel Hernández Jonathan</t>
  </si>
  <si>
    <t>Aguirre Cedillo Francisco Javier</t>
  </si>
  <si>
    <t>Martinez Barba Daniel Alberto</t>
  </si>
  <si>
    <t>Ninguna</t>
  </si>
  <si>
    <t>Venezuela</t>
  </si>
  <si>
    <t xml:space="preserve">Duque Becerra Camilo Rene </t>
  </si>
  <si>
    <t>Verdín Monzón Rodolfo Isaac</t>
  </si>
  <si>
    <t>Doctorado en Ciencias (ÓPTICA)</t>
  </si>
  <si>
    <t>Sanchez Segura Cesar Daniel</t>
  </si>
  <si>
    <t>Gutiérrez Torres Gerardo</t>
  </si>
  <si>
    <t>Triana Arango Freiman Estiven</t>
  </si>
  <si>
    <t>Cuba</t>
  </si>
  <si>
    <t>Rodríguez Rodríguez Anabel</t>
  </si>
  <si>
    <t>Ojeda Morales Yanier</t>
  </si>
  <si>
    <t>Hernández Lopez Danay</t>
  </si>
  <si>
    <t>Domínguez Flores Azael David</t>
  </si>
  <si>
    <t>Tavarez Ramírez Patricia Marisol del Carmen</t>
  </si>
  <si>
    <t>Salazar Sicachá Mauricio</t>
  </si>
  <si>
    <t>Román Valenzuela Tatiana Ivanova</t>
  </si>
  <si>
    <t>Luis Noriega Daniel de Jesús</t>
  </si>
  <si>
    <t>Guzmán Valdivia Brenda Mireya</t>
  </si>
  <si>
    <t>Gutiérrez Valencia Gustavo Adolfo</t>
  </si>
  <si>
    <t>Guerra Him Alvaro Abdiel</t>
  </si>
  <si>
    <t>Durán Gómez Juan Samuel Sebastián</t>
  </si>
  <si>
    <t>Castañeda Palafox Sandra Judith</t>
  </si>
  <si>
    <t xml:space="preserve">Rodríguez Becerra Gerardo De Jesús </t>
  </si>
  <si>
    <t xml:space="preserve">Reyes Reyes Edgar Santiago </t>
  </si>
  <si>
    <t>Ramírez Hernández Miguel Ángel</t>
  </si>
  <si>
    <t xml:space="preserve">Ornelas Cruces  Patricia Del Rocío </t>
  </si>
  <si>
    <t xml:space="preserve">Mancera Zapata Diana Lorena </t>
  </si>
  <si>
    <t xml:space="preserve">González Ortiz Luis Miguel </t>
  </si>
  <si>
    <t>Tapia Licona Luis Antonio</t>
  </si>
  <si>
    <t>Medina Segura Edgar</t>
  </si>
  <si>
    <t>Plaza Martínez Andrés Felipe</t>
  </si>
  <si>
    <t>Sulvarán Salmoreno Brandon Raúl</t>
  </si>
  <si>
    <t>García Guzmán Cecilia</t>
  </si>
  <si>
    <t>Rivera Ortíz Montserrat de Guadalupe</t>
  </si>
  <si>
    <t>Dominguez Hernández Saraí</t>
  </si>
  <si>
    <t>Sudáfrica</t>
  </si>
  <si>
    <t>Shongwe Nkosinathi Carl</t>
  </si>
  <si>
    <t>Trujillo Martinez Joao Francisco</t>
  </si>
  <si>
    <t>Gonzalez Rangel Jean Michel</t>
  </si>
  <si>
    <t>Hernández Gutiérrez Iván</t>
  </si>
  <si>
    <t>Horta Velázquez César Amauri</t>
  </si>
  <si>
    <t>Hernández Pascual Andrés</t>
  </si>
  <si>
    <t>Area de especialidad</t>
  </si>
  <si>
    <t>Tipo Beca</t>
  </si>
  <si>
    <t>Año ingreso</t>
  </si>
  <si>
    <t>País de nacimiento</t>
  </si>
  <si>
    <t xml:space="preserve">Programa </t>
  </si>
  <si>
    <t>Nivel</t>
  </si>
  <si>
    <t>Género</t>
  </si>
  <si>
    <t>Nombre del alumno</t>
  </si>
  <si>
    <t>Ingeniería Ambiental</t>
  </si>
  <si>
    <t>Perú</t>
  </si>
  <si>
    <t>Robótica y sistemas de control</t>
  </si>
  <si>
    <t>Doctorado Interinstitucional en Ciencia y Tecnología</t>
  </si>
  <si>
    <t>Pendiente</t>
  </si>
  <si>
    <t>Kenia</t>
  </si>
  <si>
    <t>Maestría Interinstitucional en Ciencia y Tecnología</t>
  </si>
  <si>
    <t>Doctorado en Ciencias (Óptica)</t>
  </si>
  <si>
    <t>Metrología Óptica</t>
  </si>
  <si>
    <t>Maestría en Ciencias (Óptica)</t>
  </si>
  <si>
    <t>Total</t>
  </si>
  <si>
    <t xml:space="preserve">Área de especialización </t>
  </si>
  <si>
    <t>Tipo de beca</t>
  </si>
  <si>
    <t>Año de ingreso</t>
  </si>
  <si>
    <t>Programa</t>
  </si>
  <si>
    <t>Relación</t>
  </si>
  <si>
    <t>Procedimiento</t>
  </si>
  <si>
    <t>Tipo</t>
  </si>
  <si>
    <t>MiPyMES</t>
  </si>
  <si>
    <t>Tipo de Mondeda</t>
  </si>
  <si>
    <t>Rango Contractual</t>
  </si>
  <si>
    <t>Adjudicación Directa</t>
  </si>
  <si>
    <t>Servicios</t>
  </si>
  <si>
    <t>Micro</t>
  </si>
  <si>
    <t>Dólar</t>
  </si>
  <si>
    <t>IR3</t>
  </si>
  <si>
    <t>Arrendamiento</t>
  </si>
  <si>
    <t>Pequeña</t>
  </si>
  <si>
    <t>Euro</t>
  </si>
  <si>
    <t>$1,000,000.00 A $2,000,000.00</t>
  </si>
  <si>
    <t>Licitación</t>
  </si>
  <si>
    <t>Bienes</t>
  </si>
  <si>
    <t>Mediana</t>
  </si>
  <si>
    <t>Moneda Nacional</t>
  </si>
  <si>
    <t>$2,000,000.00  A $3,0000,000.00</t>
  </si>
  <si>
    <t>LICITACIÓN PÚBLICA NACIONAL</t>
  </si>
  <si>
    <t>SERVICIOS</t>
  </si>
  <si>
    <t>NO MIPYME</t>
  </si>
  <si>
    <t>M.N.</t>
  </si>
  <si>
    <t>CIO-RH-2022-003</t>
  </si>
  <si>
    <t>ADJUDICACIÓN DIRECTA</t>
  </si>
  <si>
    <t>BIENES</t>
  </si>
  <si>
    <t>MICRO</t>
  </si>
  <si>
    <t>INVITACIÓN A CUANDO MENOS TRES PERSONAS</t>
  </si>
  <si>
    <t>PEQUEÑA</t>
  </si>
  <si>
    <t>MEDIANA</t>
  </si>
  <si>
    <t>CIO-SG-2022-050</t>
  </si>
  <si>
    <t>CIO-SG-2022-051</t>
  </si>
  <si>
    <t>CIO-SG-2022-052</t>
  </si>
  <si>
    <t>CIO-SG-2022-053</t>
  </si>
  <si>
    <t>Peter Ludwig Rodríguez Y Domínguez Kessler</t>
  </si>
  <si>
    <t>Electroquímica</t>
  </si>
  <si>
    <t>Técnica</t>
  </si>
  <si>
    <t>LUIS IVÁN PÉREZ LÓPEZ</t>
  </si>
  <si>
    <t>PETER LUDWIG RODRÍGUEZ Y DOMÍNGUEZ KESSLER</t>
  </si>
  <si>
    <t>FRANCISCO JAVIER ZUÑIGA ALEMAN</t>
  </si>
  <si>
    <t>MIRNA ALONDRA SANCHEZ AREVALO</t>
  </si>
  <si>
    <t>KARLA LIZETT FIGUEROA BUSTAMANTE</t>
  </si>
  <si>
    <t>PAMELA AVALOS CASAS</t>
  </si>
  <si>
    <t>JOSE ISAAC ORTIZ MUÑOZ</t>
  </si>
  <si>
    <t>DIANA LAURA ACEVEDO GONZALEZ</t>
  </si>
  <si>
    <t>JUAN ISRAEL MUÑOZ SOTELO</t>
  </si>
  <si>
    <t>KARINA ALEJANDRA SANCHEZ QUEZADA</t>
  </si>
  <si>
    <t>CIO-RH-2023-001</t>
  </si>
  <si>
    <t>CIO-SG-2023-001</t>
  </si>
  <si>
    <t>CIO-SG-2023-001-A</t>
  </si>
  <si>
    <t>CIO-SG-2023-002</t>
  </si>
  <si>
    <t>PESOS</t>
  </si>
  <si>
    <t>CIO-SG-2023-003</t>
  </si>
  <si>
    <t>CIO-SG-2023-004</t>
  </si>
  <si>
    <t>CIO-SG-2023-005</t>
  </si>
  <si>
    <t>CIO-SG-2023-006</t>
  </si>
  <si>
    <t>CIO-SG-2023-007</t>
  </si>
  <si>
    <t>CIO-SG-2023-008</t>
  </si>
  <si>
    <t>CIO-SG-2023-009</t>
  </si>
  <si>
    <t>CIO-SG-2023-010</t>
  </si>
  <si>
    <t>CIO-SG-2023-011</t>
  </si>
  <si>
    <t>CIO-SG-2023-012</t>
  </si>
  <si>
    <t>CIO-SG-2023-013</t>
  </si>
  <si>
    <t>CIO-SG-2023-014</t>
  </si>
  <si>
    <t>CIO-SG-2023-015</t>
  </si>
  <si>
    <t>CIO-SG-2023-016</t>
  </si>
  <si>
    <t>CIO-SG-2023-017</t>
  </si>
  <si>
    <t>CIO-SG-2023-018</t>
  </si>
  <si>
    <t>CIO-SG-2023-019</t>
  </si>
  <si>
    <t>CIO-SG-2023-020</t>
  </si>
  <si>
    <t>CIO-SG-2023-021</t>
  </si>
  <si>
    <t>CIO-SG-2023-022</t>
  </si>
  <si>
    <t>CIO-SG-2023-023</t>
  </si>
  <si>
    <t>Aragon Pacheco Guillermo Rodrigo</t>
  </si>
  <si>
    <t>CONAHCYT</t>
  </si>
  <si>
    <t>Jaramillo Restrepo Carla Maria</t>
  </si>
  <si>
    <t>Guatemala</t>
  </si>
  <si>
    <t>Morales Padilla Leonardo</t>
  </si>
  <si>
    <t>Trejo Lievano Edwin Giovanni</t>
  </si>
  <si>
    <t>Urbieta Maldonado Dante Ivan</t>
  </si>
  <si>
    <t>Granados Ruiz Jhoanna</t>
  </si>
  <si>
    <t>Visión Artificial</t>
  </si>
  <si>
    <t>Alarcon Barajas Luis Angel</t>
  </si>
  <si>
    <t>Bautista Bustamante Emmanuel</t>
  </si>
  <si>
    <t>Hernandez Montanez Carlos Eduardo</t>
  </si>
  <si>
    <t>Romero Lomeli Ricardo</t>
  </si>
  <si>
    <t>Gonzalez Suarez Ana Maria</t>
  </si>
  <si>
    <t>Gutierrez Jimenez Daniel Antonio</t>
  </si>
  <si>
    <t>Vega Guzman Erandi Ireri</t>
  </si>
  <si>
    <t>CONAHCYT SENER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</si>
</sst>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36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16365C"/>
      </top>
      <bottom style="thin">
        <color rgb="FF16365C"/>
      </bottom>
      <diagonal/>
    </border>
    <border>
      <left style="thin">
        <color theme="0"/>
      </left>
      <right style="thin">
        <color theme="0"/>
      </right>
      <top style="thin">
        <color rgb="FF17365D"/>
      </top>
      <bottom style="thin">
        <color rgb="FF17365D"/>
      </bottom>
      <diagonal/>
    </border>
    <border>
      <left/>
      <right style="thin">
        <color rgb="FFFFFFFF"/>
      </right>
      <top style="thin">
        <color rgb="FF16365C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 style="thin">
        <color rgb="FF16365C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16365C"/>
      </bottom>
      <diagonal/>
    </border>
    <border>
      <left style="thin">
        <color rgb="FFFFFFFF"/>
      </left>
      <right style="thin">
        <color rgb="FFFFFFFF"/>
      </right>
      <top style="double">
        <color rgb="FF1F497D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double">
        <color theme="3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2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1" fillId="3" borderId="1" xfId="0" applyFont="1" applyFill="1" applyBorder="1" applyAlignment="1">
      <alignment horizontal="right"/>
    </xf>
    <xf numFmtId="0" fontId="7" fillId="4" borderId="3" xfId="0" applyFont="1" applyFill="1" applyBorder="1"/>
    <xf numFmtId="0" fontId="7" fillId="4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/>
    <xf numFmtId="0" fontId="9" fillId="0" borderId="0" xfId="0" applyFont="1"/>
    <xf numFmtId="0" fontId="7" fillId="4" borderId="4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4" borderId="12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6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right"/>
    </xf>
    <xf numFmtId="0" fontId="1" fillId="0" borderId="13" xfId="0" applyFont="1" applyBorder="1"/>
    <xf numFmtId="0" fontId="1" fillId="2" borderId="14" xfId="0" applyFont="1" applyFill="1" applyBorder="1" applyAlignment="1">
      <alignment horizontal="left"/>
    </xf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horizontal="center"/>
    </xf>
    <xf numFmtId="8" fontId="1" fillId="2" borderId="14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8" fontId="1" fillId="2" borderId="15" xfId="1" applyNumberFormat="1" applyFont="1" applyFill="1" applyBorder="1"/>
    <xf numFmtId="8" fontId="1" fillId="2" borderId="0" xfId="1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1" fontId="7" fillId="4" borderId="4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1"/>
  <sheetViews>
    <sheetView workbookViewId="0">
      <selection activeCell="E9" sqref="E9"/>
    </sheetView>
  </sheetViews>
  <sheetFormatPr baseColWidth="10" defaultColWidth="10.85546875" defaultRowHeight="15" x14ac:dyDescent="0.25"/>
  <cols>
    <col min="1" max="3" width="10.85546875" style="1"/>
    <col min="4" max="4" width="23.140625" style="1" customWidth="1"/>
    <col min="5" max="5" width="17.7109375" style="1" customWidth="1"/>
    <col min="6" max="16384" width="10.85546875" style="1"/>
  </cols>
  <sheetData>
    <row r="6" spans="2:5" ht="45.75" x14ac:dyDescent="0.65">
      <c r="B6" s="3" t="s">
        <v>0</v>
      </c>
    </row>
    <row r="8" spans="2:5" ht="18" x14ac:dyDescent="0.25">
      <c r="D8" s="4" t="s">
        <v>1</v>
      </c>
      <c r="E8" s="9" t="s">
        <v>286</v>
      </c>
    </row>
    <row r="9" spans="2:5" ht="18" x14ac:dyDescent="0.25">
      <c r="D9" s="4" t="s">
        <v>2</v>
      </c>
      <c r="E9" s="9" t="s">
        <v>286</v>
      </c>
    </row>
    <row r="10" spans="2:5" ht="18" x14ac:dyDescent="0.25">
      <c r="D10" s="4" t="s">
        <v>3</v>
      </c>
      <c r="E10" s="9" t="s">
        <v>30</v>
      </c>
    </row>
    <row r="11" spans="2:5" ht="18" x14ac:dyDescent="0.25">
      <c r="D11" s="4" t="s">
        <v>4</v>
      </c>
      <c r="E11" s="9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"/>
  <sheetViews>
    <sheetView topLeftCell="B1" zoomScale="150" workbookViewId="0">
      <selection activeCell="D10" sqref="D10"/>
    </sheetView>
  </sheetViews>
  <sheetFormatPr baseColWidth="10" defaultColWidth="10.85546875" defaultRowHeight="16.5" x14ac:dyDescent="0.3"/>
  <cols>
    <col min="1" max="1" width="6.140625" style="2" customWidth="1"/>
    <col min="2" max="2" width="37.42578125" style="2" customWidth="1"/>
    <col min="3" max="3" width="13.42578125" style="2" customWidth="1"/>
    <col min="4" max="5" width="14.28515625" style="2" customWidth="1"/>
    <col min="6" max="6" width="14.42578125" style="2" customWidth="1"/>
    <col min="7" max="7" width="32" style="2" bestFit="1" customWidth="1"/>
    <col min="8" max="8" width="20" style="2" customWidth="1"/>
    <col min="9" max="9" width="32.28515625" style="2" bestFit="1" customWidth="1"/>
    <col min="10" max="13" width="10.85546875" style="2"/>
    <col min="14" max="14" width="32" style="2" bestFit="1" customWidth="1"/>
    <col min="15" max="16384" width="10.85546875" style="2"/>
  </cols>
  <sheetData>
    <row r="2" spans="2:7" x14ac:dyDescent="0.3">
      <c r="B2" s="8" t="s">
        <v>5</v>
      </c>
      <c r="C2" s="8" t="s">
        <v>6</v>
      </c>
      <c r="D2" s="8" t="s">
        <v>10</v>
      </c>
      <c r="E2" s="8" t="s">
        <v>15</v>
      </c>
      <c r="F2" s="10" t="s">
        <v>31</v>
      </c>
      <c r="G2" s="10" t="s">
        <v>32</v>
      </c>
    </row>
    <row r="3" spans="2:7" x14ac:dyDescent="0.3">
      <c r="B3" s="7" t="s">
        <v>435</v>
      </c>
      <c r="C3" s="7" t="s">
        <v>7</v>
      </c>
      <c r="D3" s="7" t="s">
        <v>18</v>
      </c>
      <c r="E3" s="7" t="s">
        <v>16</v>
      </c>
      <c r="F3" s="7" t="s">
        <v>180</v>
      </c>
      <c r="G3" s="12" t="s">
        <v>232</v>
      </c>
    </row>
    <row r="4" spans="2:7" x14ac:dyDescent="0.3">
      <c r="B4" s="2">
        <f>C4+C6</f>
        <v>56</v>
      </c>
      <c r="C4" s="2">
        <f>COUNTIF(C23:C78,"Hombre")</f>
        <v>49</v>
      </c>
      <c r="D4" s="2">
        <f>COUNTIF(D23:D78,"Sin")</f>
        <v>2</v>
      </c>
      <c r="E4" s="2">
        <f>COUNTIF(E23:E78,"Mexicano")</f>
        <v>52</v>
      </c>
      <c r="F4" s="2">
        <f>COUNTIFS(F23:F78,"20&gt;=30")</f>
        <v>0</v>
      </c>
      <c r="G4" s="11">
        <f>COUNTIF(G23:G78,"Pruebas Opticas No Destructivas")</f>
        <v>13</v>
      </c>
    </row>
    <row r="5" spans="2:7" x14ac:dyDescent="0.3">
      <c r="C5" s="7" t="s">
        <v>8</v>
      </c>
      <c r="D5" s="7" t="s">
        <v>11</v>
      </c>
      <c r="E5" s="7" t="s">
        <v>17</v>
      </c>
      <c r="F5" s="7" t="s">
        <v>182</v>
      </c>
      <c r="G5" s="12" t="s">
        <v>231</v>
      </c>
    </row>
    <row r="6" spans="2:7" x14ac:dyDescent="0.3">
      <c r="C6" s="2">
        <f>COUNTIF(C23:C78,"Mujer")</f>
        <v>7</v>
      </c>
      <c r="D6" s="2">
        <f>COUNTIF(D23:D78,"Candidato")</f>
        <v>0</v>
      </c>
      <c r="E6" s="2">
        <f>COUNTIF(E23:E78,"Extranjero")</f>
        <v>4</v>
      </c>
      <c r="F6" s="2">
        <f>COUNTIFS(F23:F78,"&gt;30")-COUNTIFS(F23:F78,"&gt;40")</f>
        <v>5</v>
      </c>
      <c r="G6" s="11">
        <f>COUNTIF(G23:G78,"Fibras Opticas y Laseres")</f>
        <v>14</v>
      </c>
    </row>
    <row r="7" spans="2:7" x14ac:dyDescent="0.3">
      <c r="D7" s="7" t="s">
        <v>12</v>
      </c>
      <c r="F7" s="7" t="s">
        <v>183</v>
      </c>
      <c r="G7" s="12" t="s">
        <v>250</v>
      </c>
    </row>
    <row r="8" spans="2:7" x14ac:dyDescent="0.3">
      <c r="D8" s="2">
        <f>COUNTIF(D23:D78,"I")</f>
        <v>17</v>
      </c>
      <c r="F8" s="2">
        <f>COUNTIFS(F23:F78,"&gt;40")-COUNTIFS(F23:F78,"&gt;50")</f>
        <v>13</v>
      </c>
      <c r="G8" s="11">
        <f>COUNTIF(G23:G78,"Nanofotónica")</f>
        <v>13</v>
      </c>
    </row>
    <row r="9" spans="2:7" x14ac:dyDescent="0.3">
      <c r="D9" s="7" t="s">
        <v>13</v>
      </c>
      <c r="F9" s="7" t="s">
        <v>184</v>
      </c>
      <c r="G9" s="14" t="s">
        <v>236</v>
      </c>
    </row>
    <row r="10" spans="2:7" x14ac:dyDescent="0.3">
      <c r="D10" s="2">
        <f>COUNTIF(D23:D78,"II")</f>
        <v>23</v>
      </c>
      <c r="F10" s="2">
        <f>COUNTIFS(F23:F78,"&gt;50")-COUNTIFS(F23:F78,"&gt;60")</f>
        <v>24</v>
      </c>
      <c r="G10" s="11">
        <f>COUNTIF(G23:G78,"Polarimetría")</f>
        <v>1</v>
      </c>
    </row>
    <row r="11" spans="2:7" x14ac:dyDescent="0.3">
      <c r="D11" s="7" t="s">
        <v>14</v>
      </c>
      <c r="F11" s="7" t="s">
        <v>185</v>
      </c>
      <c r="G11" s="14" t="s">
        <v>233</v>
      </c>
    </row>
    <row r="12" spans="2:7" x14ac:dyDescent="0.3">
      <c r="D12" s="2">
        <f>COUNTIF(D23:D78,"III")</f>
        <v>12</v>
      </c>
      <c r="F12" s="2">
        <f>COUNTIFS(F23:F78,"&gt;60")-COUNTIFS(F23:F78,"&gt;70")</f>
        <v>10</v>
      </c>
      <c r="G12" s="11">
        <f>COUNTIF(G23:G78,"Optica No Lineal")</f>
        <v>4</v>
      </c>
    </row>
    <row r="13" spans="2:7" x14ac:dyDescent="0.3">
      <c r="F13" s="7" t="s">
        <v>186</v>
      </c>
      <c r="G13" s="12" t="s">
        <v>230</v>
      </c>
    </row>
    <row r="14" spans="2:7" x14ac:dyDescent="0.3">
      <c r="F14" s="2">
        <f>COUNTIFS(F23:F78,"&gt;70")-COUNTIFS(F23:F78,"&gt;80")</f>
        <v>4</v>
      </c>
      <c r="G14" s="11">
        <f>COUNTIF(G23:G78,"Ingenieria Optica")</f>
        <v>7</v>
      </c>
    </row>
    <row r="15" spans="2:7" x14ac:dyDescent="0.3">
      <c r="B15" s="5"/>
      <c r="C15" s="5"/>
      <c r="D15" s="5"/>
      <c r="E15" s="5"/>
      <c r="F15" s="5"/>
      <c r="G15" s="14" t="s">
        <v>238</v>
      </c>
    </row>
    <row r="16" spans="2:7" x14ac:dyDescent="0.3">
      <c r="B16" s="5"/>
      <c r="C16" s="5"/>
      <c r="D16" s="5"/>
      <c r="E16" s="5"/>
      <c r="F16" s="5"/>
      <c r="G16" s="11">
        <f>COUNTIF(G23:G78,"Alamacenamiento De Energía")</f>
        <v>1</v>
      </c>
    </row>
    <row r="17" spans="1:8" x14ac:dyDescent="0.3">
      <c r="B17" s="5"/>
      <c r="C17" s="5"/>
      <c r="D17" s="5"/>
      <c r="E17" s="5"/>
      <c r="F17" s="5"/>
      <c r="G17" s="12" t="s">
        <v>242</v>
      </c>
    </row>
    <row r="18" spans="1:8" x14ac:dyDescent="0.3">
      <c r="B18" s="5"/>
      <c r="C18" s="5"/>
      <c r="D18" s="5"/>
      <c r="E18" s="5"/>
      <c r="F18" s="5"/>
      <c r="G18" s="5">
        <f>COUNTIF(G23:G78,"Láseres Y Dispositivos De Fibra Óptica")</f>
        <v>1</v>
      </c>
    </row>
    <row r="19" spans="1:8" x14ac:dyDescent="0.3">
      <c r="B19" s="5"/>
      <c r="C19" s="5"/>
      <c r="D19" s="5"/>
      <c r="E19" s="5"/>
      <c r="F19" s="5"/>
      <c r="G19" s="12" t="s">
        <v>252</v>
      </c>
    </row>
    <row r="20" spans="1:8" x14ac:dyDescent="0.3">
      <c r="B20" s="5"/>
      <c r="C20" s="5"/>
      <c r="D20" s="5"/>
      <c r="E20" s="5"/>
      <c r="F20" s="5"/>
      <c r="G20" s="5">
        <f>COUNTIF(G23:G78,"Industria 4.0 E Inteligencia Artificial")</f>
        <v>1</v>
      </c>
    </row>
    <row r="21" spans="1:8" x14ac:dyDescent="0.3">
      <c r="B21" s="5"/>
      <c r="C21" s="5"/>
      <c r="D21" s="5"/>
      <c r="E21" s="5"/>
      <c r="F21" s="5"/>
      <c r="G21" s="5"/>
    </row>
    <row r="22" spans="1:8" x14ac:dyDescent="0.3">
      <c r="B22" s="5"/>
      <c r="C22" s="5"/>
      <c r="D22" s="5"/>
      <c r="E22" s="5"/>
      <c r="F22" s="5"/>
      <c r="G22" s="5"/>
    </row>
    <row r="23" spans="1:8" x14ac:dyDescent="0.3">
      <c r="A23" s="2">
        <v>1</v>
      </c>
      <c r="B23" s="12" t="s">
        <v>200</v>
      </c>
      <c r="C23" s="12" t="s">
        <v>7</v>
      </c>
      <c r="D23" s="13" t="s">
        <v>13</v>
      </c>
      <c r="E23" s="12" t="s">
        <v>16</v>
      </c>
      <c r="F23" s="13">
        <v>64</v>
      </c>
      <c r="G23" s="12" t="s">
        <v>232</v>
      </c>
      <c r="H23" s="15"/>
    </row>
    <row r="24" spans="1:8" x14ac:dyDescent="0.3">
      <c r="A24" s="2">
        <v>2</v>
      </c>
      <c r="B24" s="12" t="s">
        <v>189</v>
      </c>
      <c r="C24" s="12" t="s">
        <v>7</v>
      </c>
      <c r="D24" s="13" t="s">
        <v>14</v>
      </c>
      <c r="E24" s="12" t="s">
        <v>16</v>
      </c>
      <c r="F24" s="13">
        <v>53</v>
      </c>
      <c r="G24" s="12" t="s">
        <v>231</v>
      </c>
      <c r="H24" s="15"/>
    </row>
    <row r="25" spans="1:8" x14ac:dyDescent="0.3">
      <c r="A25" s="2">
        <v>3</v>
      </c>
      <c r="B25" s="12" t="s">
        <v>190</v>
      </c>
      <c r="C25" s="12" t="s">
        <v>7</v>
      </c>
      <c r="D25" s="13" t="s">
        <v>14</v>
      </c>
      <c r="E25" s="12" t="s">
        <v>16</v>
      </c>
      <c r="F25" s="13">
        <v>60</v>
      </c>
      <c r="G25" s="12" t="s">
        <v>231</v>
      </c>
      <c r="H25" s="15"/>
    </row>
    <row r="26" spans="1:8" x14ac:dyDescent="0.3">
      <c r="A26" s="2">
        <v>4</v>
      </c>
      <c r="B26" s="12" t="s">
        <v>195</v>
      </c>
      <c r="C26" s="12" t="s">
        <v>8</v>
      </c>
      <c r="D26" s="13" t="s">
        <v>14</v>
      </c>
      <c r="E26" s="12" t="s">
        <v>16</v>
      </c>
      <c r="F26" s="13">
        <v>63</v>
      </c>
      <c r="G26" s="12" t="s">
        <v>232</v>
      </c>
      <c r="H26" s="15"/>
    </row>
    <row r="27" spans="1:8" x14ac:dyDescent="0.3">
      <c r="A27" s="2">
        <v>5</v>
      </c>
      <c r="B27" s="12" t="s">
        <v>202</v>
      </c>
      <c r="C27" s="12" t="s">
        <v>7</v>
      </c>
      <c r="D27" s="13" t="s">
        <v>234</v>
      </c>
      <c r="E27" s="12" t="s">
        <v>16</v>
      </c>
      <c r="F27" s="13">
        <v>53</v>
      </c>
      <c r="G27" s="12" t="s">
        <v>232</v>
      </c>
      <c r="H27" s="15"/>
    </row>
    <row r="28" spans="1:8" x14ac:dyDescent="0.3">
      <c r="A28" s="2">
        <v>6</v>
      </c>
      <c r="B28" s="12" t="s">
        <v>187</v>
      </c>
      <c r="C28" s="12" t="s">
        <v>7</v>
      </c>
      <c r="D28" s="13" t="s">
        <v>14</v>
      </c>
      <c r="E28" s="12" t="s">
        <v>16</v>
      </c>
      <c r="F28" s="13">
        <v>62</v>
      </c>
      <c r="G28" s="12" t="s">
        <v>250</v>
      </c>
      <c r="H28" s="15"/>
    </row>
    <row r="29" spans="1:8" x14ac:dyDescent="0.3">
      <c r="A29" s="2">
        <v>7</v>
      </c>
      <c r="B29" s="12" t="s">
        <v>235</v>
      </c>
      <c r="C29" s="12" t="s">
        <v>7</v>
      </c>
      <c r="D29" s="13" t="s">
        <v>12</v>
      </c>
      <c r="E29" s="12" t="s">
        <v>16</v>
      </c>
      <c r="F29" s="13">
        <v>46</v>
      </c>
      <c r="G29" s="12" t="s">
        <v>236</v>
      </c>
      <c r="H29" s="15"/>
    </row>
    <row r="30" spans="1:8" x14ac:dyDescent="0.3">
      <c r="A30" s="2">
        <v>8</v>
      </c>
      <c r="B30" s="12" t="s">
        <v>203</v>
      </c>
      <c r="C30" s="12" t="s">
        <v>7</v>
      </c>
      <c r="D30" s="13" t="s">
        <v>13</v>
      </c>
      <c r="E30" s="12" t="s">
        <v>16</v>
      </c>
      <c r="F30" s="13">
        <v>49</v>
      </c>
      <c r="G30" s="12" t="s">
        <v>233</v>
      </c>
      <c r="H30" s="15"/>
    </row>
    <row r="31" spans="1:8" x14ac:dyDescent="0.3">
      <c r="A31" s="2">
        <v>9</v>
      </c>
      <c r="B31" s="12" t="s">
        <v>204</v>
      </c>
      <c r="C31" s="12" t="s">
        <v>7</v>
      </c>
      <c r="D31" s="13" t="s">
        <v>14</v>
      </c>
      <c r="E31" s="12" t="s">
        <v>16</v>
      </c>
      <c r="F31" s="13">
        <v>50</v>
      </c>
      <c r="G31" s="12" t="s">
        <v>231</v>
      </c>
      <c r="H31" s="15"/>
    </row>
    <row r="32" spans="1:8" x14ac:dyDescent="0.3">
      <c r="A32" s="2">
        <v>10</v>
      </c>
      <c r="B32" s="12" t="s">
        <v>214</v>
      </c>
      <c r="C32" s="12" t="s">
        <v>7</v>
      </c>
      <c r="D32" s="13" t="s">
        <v>13</v>
      </c>
      <c r="E32" s="12" t="s">
        <v>16</v>
      </c>
      <c r="F32" s="13">
        <v>56</v>
      </c>
      <c r="G32" s="12" t="s">
        <v>230</v>
      </c>
      <c r="H32" s="15"/>
    </row>
    <row r="33" spans="1:8" x14ac:dyDescent="0.3">
      <c r="A33" s="2">
        <v>11</v>
      </c>
      <c r="B33" s="12" t="s">
        <v>201</v>
      </c>
      <c r="C33" s="12" t="s">
        <v>7</v>
      </c>
      <c r="D33" s="13" t="s">
        <v>14</v>
      </c>
      <c r="E33" s="12" t="s">
        <v>16</v>
      </c>
      <c r="F33" s="13">
        <v>55</v>
      </c>
      <c r="G33" s="12" t="s">
        <v>231</v>
      </c>
      <c r="H33" s="15"/>
    </row>
    <row r="34" spans="1:8" x14ac:dyDescent="0.3">
      <c r="A34" s="2">
        <v>12</v>
      </c>
      <c r="B34" s="12" t="s">
        <v>205</v>
      </c>
      <c r="C34" s="12" t="s">
        <v>7</v>
      </c>
      <c r="D34" s="13" t="s">
        <v>13</v>
      </c>
      <c r="E34" s="12" t="s">
        <v>16</v>
      </c>
      <c r="F34" s="13">
        <v>54</v>
      </c>
      <c r="G34" s="12" t="s">
        <v>232</v>
      </c>
      <c r="H34" s="15"/>
    </row>
    <row r="35" spans="1:8" x14ac:dyDescent="0.3">
      <c r="A35" s="2">
        <v>13</v>
      </c>
      <c r="B35" s="12" t="s">
        <v>220</v>
      </c>
      <c r="C35" s="12" t="s">
        <v>7</v>
      </c>
      <c r="D35" s="13" t="s">
        <v>12</v>
      </c>
      <c r="E35" s="12" t="s">
        <v>16</v>
      </c>
      <c r="F35" s="13">
        <v>60</v>
      </c>
      <c r="G35" s="12" t="s">
        <v>250</v>
      </c>
      <c r="H35" s="15"/>
    </row>
    <row r="36" spans="1:8" x14ac:dyDescent="0.3">
      <c r="A36" s="2">
        <v>14</v>
      </c>
      <c r="B36" s="12" t="s">
        <v>206</v>
      </c>
      <c r="C36" s="12" t="s">
        <v>7</v>
      </c>
      <c r="D36" s="13" t="s">
        <v>13</v>
      </c>
      <c r="E36" s="12" t="s">
        <v>16</v>
      </c>
      <c r="F36" s="13">
        <v>55</v>
      </c>
      <c r="G36" s="12" t="s">
        <v>231</v>
      </c>
      <c r="H36" s="15"/>
    </row>
    <row r="37" spans="1:8" x14ac:dyDescent="0.3">
      <c r="A37" s="2">
        <v>15</v>
      </c>
      <c r="B37" s="12" t="s">
        <v>237</v>
      </c>
      <c r="C37" s="12" t="s">
        <v>7</v>
      </c>
      <c r="D37" s="13" t="s">
        <v>12</v>
      </c>
      <c r="E37" s="12" t="s">
        <v>16</v>
      </c>
      <c r="F37" s="13">
        <v>33</v>
      </c>
      <c r="G37" s="12" t="s">
        <v>238</v>
      </c>
      <c r="H37" s="15"/>
    </row>
    <row r="38" spans="1:8" x14ac:dyDescent="0.3">
      <c r="A38" s="2">
        <v>16</v>
      </c>
      <c r="B38" s="12" t="s">
        <v>188</v>
      </c>
      <c r="C38" s="12" t="s">
        <v>7</v>
      </c>
      <c r="D38" s="13" t="s">
        <v>246</v>
      </c>
      <c r="E38" s="12" t="s">
        <v>16</v>
      </c>
      <c r="F38" s="13">
        <v>66</v>
      </c>
      <c r="G38" s="12" t="s">
        <v>231</v>
      </c>
      <c r="H38" s="15"/>
    </row>
    <row r="39" spans="1:8" x14ac:dyDescent="0.3">
      <c r="A39" s="2">
        <v>17</v>
      </c>
      <c r="B39" s="12" t="s">
        <v>239</v>
      </c>
      <c r="C39" s="12" t="s">
        <v>7</v>
      </c>
      <c r="D39" s="13" t="s">
        <v>12</v>
      </c>
      <c r="E39" s="12" t="s">
        <v>16</v>
      </c>
      <c r="F39" s="13">
        <v>59</v>
      </c>
      <c r="G39" s="12" t="s">
        <v>232</v>
      </c>
      <c r="H39" s="15"/>
    </row>
    <row r="40" spans="1:8" x14ac:dyDescent="0.3">
      <c r="A40" s="2">
        <v>18</v>
      </c>
      <c r="B40" s="12" t="s">
        <v>215</v>
      </c>
      <c r="C40" s="12" t="s">
        <v>7</v>
      </c>
      <c r="D40" s="13" t="s">
        <v>13</v>
      </c>
      <c r="E40" s="12" t="s">
        <v>16</v>
      </c>
      <c r="F40" s="13">
        <v>60</v>
      </c>
      <c r="G40" s="12" t="s">
        <v>250</v>
      </c>
      <c r="H40" s="15"/>
    </row>
    <row r="41" spans="1:8" x14ac:dyDescent="0.3">
      <c r="A41" s="2">
        <v>19</v>
      </c>
      <c r="B41" s="12" t="s">
        <v>198</v>
      </c>
      <c r="C41" s="12" t="s">
        <v>7</v>
      </c>
      <c r="D41" s="13" t="s">
        <v>14</v>
      </c>
      <c r="E41" s="12" t="s">
        <v>16</v>
      </c>
      <c r="F41" s="13">
        <v>54</v>
      </c>
      <c r="G41" s="12" t="s">
        <v>250</v>
      </c>
      <c r="H41" s="15"/>
    </row>
    <row r="42" spans="1:8" x14ac:dyDescent="0.3">
      <c r="A42" s="2">
        <v>20</v>
      </c>
      <c r="B42" s="12" t="s">
        <v>240</v>
      </c>
      <c r="C42" s="12" t="s">
        <v>7</v>
      </c>
      <c r="D42" s="13" t="s">
        <v>12</v>
      </c>
      <c r="E42" s="12" t="s">
        <v>16</v>
      </c>
      <c r="F42" s="13">
        <v>51</v>
      </c>
      <c r="G42" s="12" t="s">
        <v>230</v>
      </c>
      <c r="H42" s="15"/>
    </row>
    <row r="43" spans="1:8" x14ac:dyDescent="0.3">
      <c r="A43" s="2">
        <v>21</v>
      </c>
      <c r="B43" s="12" t="s">
        <v>223</v>
      </c>
      <c r="C43" s="12" t="s">
        <v>7</v>
      </c>
      <c r="D43" s="13" t="s">
        <v>12</v>
      </c>
      <c r="E43" s="12" t="s">
        <v>16</v>
      </c>
      <c r="F43" s="13">
        <v>39</v>
      </c>
      <c r="G43" s="12" t="s">
        <v>230</v>
      </c>
      <c r="H43" s="15"/>
    </row>
    <row r="44" spans="1:8" x14ac:dyDescent="0.3">
      <c r="A44" s="2">
        <v>22</v>
      </c>
      <c r="B44" s="12" t="s">
        <v>241</v>
      </c>
      <c r="C44" s="12" t="s">
        <v>7</v>
      </c>
      <c r="D44" s="13" t="s">
        <v>13</v>
      </c>
      <c r="E44" s="12" t="s">
        <v>16</v>
      </c>
      <c r="F44" s="13">
        <v>44</v>
      </c>
      <c r="G44" s="12" t="s">
        <v>242</v>
      </c>
      <c r="H44" s="15"/>
    </row>
    <row r="45" spans="1:8" x14ac:dyDescent="0.3">
      <c r="A45" s="2">
        <v>23</v>
      </c>
      <c r="B45" s="12" t="s">
        <v>207</v>
      </c>
      <c r="C45" s="12" t="s">
        <v>8</v>
      </c>
      <c r="D45" s="13" t="s">
        <v>13</v>
      </c>
      <c r="E45" s="12" t="s">
        <v>16</v>
      </c>
      <c r="F45" s="13">
        <v>50</v>
      </c>
      <c r="G45" s="12" t="s">
        <v>231</v>
      </c>
      <c r="H45" s="15"/>
    </row>
    <row r="46" spans="1:8" x14ac:dyDescent="0.3">
      <c r="A46" s="2">
        <v>24</v>
      </c>
      <c r="B46" s="12" t="s">
        <v>191</v>
      </c>
      <c r="C46" s="12" t="s">
        <v>7</v>
      </c>
      <c r="D46" s="13" t="s">
        <v>13</v>
      </c>
      <c r="E46" s="12" t="s">
        <v>16</v>
      </c>
      <c r="F46" s="13">
        <v>53</v>
      </c>
      <c r="G46" s="12" t="s">
        <v>230</v>
      </c>
      <c r="H46" s="15"/>
    </row>
    <row r="47" spans="1:8" x14ac:dyDescent="0.3">
      <c r="A47" s="2">
        <v>25</v>
      </c>
      <c r="B47" s="12" t="s">
        <v>221</v>
      </c>
      <c r="C47" s="12" t="s">
        <v>7</v>
      </c>
      <c r="D47" s="13" t="s">
        <v>12</v>
      </c>
      <c r="E47" s="12" t="s">
        <v>16</v>
      </c>
      <c r="F47" s="13">
        <v>45</v>
      </c>
      <c r="G47" s="12" t="s">
        <v>250</v>
      </c>
      <c r="H47" s="15"/>
    </row>
    <row r="48" spans="1:8" x14ac:dyDescent="0.3">
      <c r="A48" s="2">
        <v>26</v>
      </c>
      <c r="B48" s="12" t="s">
        <v>208</v>
      </c>
      <c r="C48" s="12" t="s">
        <v>7</v>
      </c>
      <c r="D48" s="13" t="s">
        <v>13</v>
      </c>
      <c r="E48" s="12" t="s">
        <v>16</v>
      </c>
      <c r="F48" s="13">
        <v>58</v>
      </c>
      <c r="G48" s="12" t="s">
        <v>231</v>
      </c>
      <c r="H48" s="15"/>
    </row>
    <row r="49" spans="1:8" x14ac:dyDescent="0.3">
      <c r="A49" s="2">
        <v>27</v>
      </c>
      <c r="B49" s="12" t="s">
        <v>209</v>
      </c>
      <c r="C49" s="12" t="s">
        <v>7</v>
      </c>
      <c r="D49" s="13" t="s">
        <v>13</v>
      </c>
      <c r="E49" s="12" t="s">
        <v>16</v>
      </c>
      <c r="F49" s="13">
        <v>57</v>
      </c>
      <c r="G49" s="12" t="s">
        <v>232</v>
      </c>
      <c r="H49" s="15"/>
    </row>
    <row r="50" spans="1:8" x14ac:dyDescent="0.3">
      <c r="A50" s="2">
        <v>28</v>
      </c>
      <c r="B50" s="12" t="s">
        <v>222</v>
      </c>
      <c r="C50" s="12" t="s">
        <v>7</v>
      </c>
      <c r="D50" s="13" t="s">
        <v>12</v>
      </c>
      <c r="E50" s="12" t="s">
        <v>16</v>
      </c>
      <c r="F50" s="13">
        <v>48</v>
      </c>
      <c r="G50" s="12" t="s">
        <v>232</v>
      </c>
      <c r="H50" s="15"/>
    </row>
    <row r="51" spans="1:8" x14ac:dyDescent="0.3">
      <c r="A51" s="2">
        <v>29</v>
      </c>
      <c r="B51" s="12" t="s">
        <v>199</v>
      </c>
      <c r="C51" s="12" t="s">
        <v>7</v>
      </c>
      <c r="D51" s="13" t="s">
        <v>14</v>
      </c>
      <c r="E51" s="12" t="s">
        <v>16</v>
      </c>
      <c r="F51" s="13">
        <v>53</v>
      </c>
      <c r="G51" s="12" t="s">
        <v>233</v>
      </c>
      <c r="H51" s="15"/>
    </row>
    <row r="52" spans="1:8" x14ac:dyDescent="0.3">
      <c r="A52" s="2">
        <v>30</v>
      </c>
      <c r="B52" s="12" t="s">
        <v>243</v>
      </c>
      <c r="C52" s="12" t="s">
        <v>7</v>
      </c>
      <c r="D52" s="13" t="s">
        <v>12</v>
      </c>
      <c r="E52" s="12" t="s">
        <v>16</v>
      </c>
      <c r="F52" s="13">
        <v>74</v>
      </c>
      <c r="G52" s="12" t="s">
        <v>230</v>
      </c>
      <c r="H52" s="15"/>
    </row>
    <row r="53" spans="1:8" x14ac:dyDescent="0.3">
      <c r="A53" s="2">
        <v>31</v>
      </c>
      <c r="B53" s="12" t="s">
        <v>216</v>
      </c>
      <c r="C53" s="12" t="s">
        <v>7</v>
      </c>
      <c r="D53" s="13" t="s">
        <v>13</v>
      </c>
      <c r="E53" s="12" t="s">
        <v>16</v>
      </c>
      <c r="F53" s="13">
        <v>54</v>
      </c>
      <c r="G53" s="12" t="s">
        <v>250</v>
      </c>
      <c r="H53" s="15"/>
    </row>
    <row r="54" spans="1:8" x14ac:dyDescent="0.3">
      <c r="A54" s="2">
        <v>32</v>
      </c>
      <c r="B54" s="12" t="s">
        <v>227</v>
      </c>
      <c r="C54" s="12" t="s">
        <v>8</v>
      </c>
      <c r="D54" s="13" t="s">
        <v>12</v>
      </c>
      <c r="E54" s="12" t="s">
        <v>16</v>
      </c>
      <c r="F54" s="13">
        <v>42</v>
      </c>
      <c r="G54" s="12" t="s">
        <v>250</v>
      </c>
      <c r="H54" s="15"/>
    </row>
    <row r="55" spans="1:8" x14ac:dyDescent="0.3">
      <c r="A55" s="2">
        <v>33</v>
      </c>
      <c r="B55" s="12" t="s">
        <v>192</v>
      </c>
      <c r="C55" s="12" t="s">
        <v>7</v>
      </c>
      <c r="D55" s="13" t="s">
        <v>14</v>
      </c>
      <c r="E55" s="12" t="s">
        <v>16</v>
      </c>
      <c r="F55" s="13">
        <v>57</v>
      </c>
      <c r="G55" s="12" t="s">
        <v>250</v>
      </c>
      <c r="H55" s="15"/>
    </row>
    <row r="56" spans="1:8" x14ac:dyDescent="0.3">
      <c r="A56" s="2">
        <v>34</v>
      </c>
      <c r="B56" s="12" t="s">
        <v>244</v>
      </c>
      <c r="C56" s="12" t="s">
        <v>8</v>
      </c>
      <c r="D56" s="13" t="s">
        <v>13</v>
      </c>
      <c r="E56" s="12" t="s">
        <v>16</v>
      </c>
      <c r="F56" s="13">
        <v>68</v>
      </c>
      <c r="G56" s="12" t="s">
        <v>231</v>
      </c>
      <c r="H56" s="15"/>
    </row>
    <row r="57" spans="1:8" x14ac:dyDescent="0.3">
      <c r="A57" s="2">
        <v>35</v>
      </c>
      <c r="B57" s="12" t="s">
        <v>217</v>
      </c>
      <c r="C57" s="12" t="s">
        <v>7</v>
      </c>
      <c r="D57" s="13" t="s">
        <v>13</v>
      </c>
      <c r="E57" s="12" t="s">
        <v>16</v>
      </c>
      <c r="F57" s="13">
        <v>47</v>
      </c>
      <c r="G57" s="12" t="s">
        <v>232</v>
      </c>
      <c r="H57" s="15"/>
    </row>
    <row r="58" spans="1:8" x14ac:dyDescent="0.3">
      <c r="A58" s="2">
        <v>36</v>
      </c>
      <c r="B58" s="12" t="s">
        <v>193</v>
      </c>
      <c r="C58" s="12" t="s">
        <v>7</v>
      </c>
      <c r="D58" s="13" t="s">
        <v>14</v>
      </c>
      <c r="E58" s="12" t="s">
        <v>16</v>
      </c>
      <c r="F58" s="13">
        <v>64</v>
      </c>
      <c r="G58" s="12" t="s">
        <v>232</v>
      </c>
      <c r="H58" s="15"/>
    </row>
    <row r="59" spans="1:8" x14ac:dyDescent="0.3">
      <c r="A59" s="2">
        <v>37</v>
      </c>
      <c r="B59" s="12" t="s">
        <v>211</v>
      </c>
      <c r="C59" s="12" t="s">
        <v>7</v>
      </c>
      <c r="D59" s="13" t="s">
        <v>13</v>
      </c>
      <c r="E59" s="12" t="s">
        <v>16</v>
      </c>
      <c r="F59" s="13">
        <v>59</v>
      </c>
      <c r="G59" s="12" t="s">
        <v>233</v>
      </c>
      <c r="H59" s="15"/>
    </row>
    <row r="60" spans="1:8" x14ac:dyDescent="0.3">
      <c r="A60" s="2">
        <v>38</v>
      </c>
      <c r="B60" s="12" t="s">
        <v>229</v>
      </c>
      <c r="C60" s="12" t="s">
        <v>8</v>
      </c>
      <c r="D60" s="13" t="s">
        <v>13</v>
      </c>
      <c r="E60" s="12" t="s">
        <v>16</v>
      </c>
      <c r="F60" s="13">
        <v>53</v>
      </c>
      <c r="G60" s="12" t="s">
        <v>232</v>
      </c>
      <c r="H60" s="15"/>
    </row>
    <row r="61" spans="1:8" x14ac:dyDescent="0.3">
      <c r="A61" s="2">
        <v>39</v>
      </c>
      <c r="B61" s="12" t="s">
        <v>245</v>
      </c>
      <c r="C61" s="12" t="s">
        <v>8</v>
      </c>
      <c r="D61" s="13" t="s">
        <v>246</v>
      </c>
      <c r="E61" s="12" t="s">
        <v>17</v>
      </c>
      <c r="F61" s="13">
        <v>72</v>
      </c>
      <c r="G61" s="12" t="s">
        <v>230</v>
      </c>
      <c r="H61" s="15"/>
    </row>
    <row r="62" spans="1:8" x14ac:dyDescent="0.3">
      <c r="A62" s="2">
        <v>40</v>
      </c>
      <c r="B62" s="12" t="s">
        <v>247</v>
      </c>
      <c r="C62" s="12" t="s">
        <v>7</v>
      </c>
      <c r="D62" s="13" t="s">
        <v>13</v>
      </c>
      <c r="E62" s="12" t="s">
        <v>16</v>
      </c>
      <c r="F62" s="13">
        <v>68</v>
      </c>
      <c r="G62" s="12" t="s">
        <v>232</v>
      </c>
      <c r="H62" s="15"/>
    </row>
    <row r="63" spans="1:8" x14ac:dyDescent="0.3">
      <c r="A63" s="2">
        <v>41</v>
      </c>
      <c r="B63" s="12" t="s">
        <v>212</v>
      </c>
      <c r="C63" s="12" t="s">
        <v>7</v>
      </c>
      <c r="D63" s="13" t="s">
        <v>13</v>
      </c>
      <c r="E63" s="12" t="s">
        <v>16</v>
      </c>
      <c r="F63" s="13">
        <v>57</v>
      </c>
      <c r="G63" s="12" t="s">
        <v>232</v>
      </c>
      <c r="H63" s="15"/>
    </row>
    <row r="64" spans="1:8" x14ac:dyDescent="0.3">
      <c r="A64" s="2">
        <v>42</v>
      </c>
      <c r="B64" s="12" t="s">
        <v>219</v>
      </c>
      <c r="C64" s="12" t="s">
        <v>7</v>
      </c>
      <c r="D64" s="13" t="s">
        <v>12</v>
      </c>
      <c r="E64" s="12" t="s">
        <v>16</v>
      </c>
      <c r="F64" s="13">
        <v>54</v>
      </c>
      <c r="G64" s="12" t="s">
        <v>250</v>
      </c>
      <c r="H64" s="15"/>
    </row>
    <row r="65" spans="1:8" x14ac:dyDescent="0.3">
      <c r="A65" s="2">
        <v>43</v>
      </c>
      <c r="B65" s="12" t="s">
        <v>248</v>
      </c>
      <c r="C65" s="12" t="s">
        <v>7</v>
      </c>
      <c r="D65" s="13" t="s">
        <v>14</v>
      </c>
      <c r="E65" s="12" t="s">
        <v>17</v>
      </c>
      <c r="F65" s="13">
        <v>49</v>
      </c>
      <c r="G65" s="12" t="s">
        <v>231</v>
      </c>
      <c r="H65" s="15"/>
    </row>
    <row r="66" spans="1:8" x14ac:dyDescent="0.3">
      <c r="A66" s="2">
        <v>44</v>
      </c>
      <c r="B66" s="12" t="s">
        <v>249</v>
      </c>
      <c r="C66" s="12" t="s">
        <v>7</v>
      </c>
      <c r="D66" s="13" t="s">
        <v>12</v>
      </c>
      <c r="E66" s="12" t="s">
        <v>16</v>
      </c>
      <c r="F66" s="13">
        <v>38</v>
      </c>
      <c r="G66" s="12" t="s">
        <v>250</v>
      </c>
      <c r="H66" s="15"/>
    </row>
    <row r="67" spans="1:8" x14ac:dyDescent="0.3">
      <c r="A67" s="2">
        <v>45</v>
      </c>
      <c r="B67" s="12" t="s">
        <v>475</v>
      </c>
      <c r="C67" s="12" t="s">
        <v>7</v>
      </c>
      <c r="D67" s="13" t="s">
        <v>12</v>
      </c>
      <c r="E67" s="12" t="s">
        <v>16</v>
      </c>
      <c r="F67" s="13">
        <v>38</v>
      </c>
      <c r="G67" s="12" t="s">
        <v>476</v>
      </c>
      <c r="H67" s="15"/>
    </row>
    <row r="68" spans="1:8" x14ac:dyDescent="0.3">
      <c r="A68" s="2">
        <v>46</v>
      </c>
      <c r="B68" s="12" t="s">
        <v>196</v>
      </c>
      <c r="C68" s="12" t="s">
        <v>7</v>
      </c>
      <c r="D68" s="13" t="s">
        <v>13</v>
      </c>
      <c r="E68" s="12" t="s">
        <v>16</v>
      </c>
      <c r="F68" s="13">
        <v>64</v>
      </c>
      <c r="G68" s="12" t="s">
        <v>232</v>
      </c>
      <c r="H68" s="15"/>
    </row>
    <row r="69" spans="1:8" x14ac:dyDescent="0.3">
      <c r="A69" s="2">
        <v>47</v>
      </c>
      <c r="B69" s="12" t="s">
        <v>210</v>
      </c>
      <c r="C69" s="12" t="s">
        <v>7</v>
      </c>
      <c r="D69" s="13" t="s">
        <v>12</v>
      </c>
      <c r="E69" s="12" t="s">
        <v>16</v>
      </c>
      <c r="F69" s="13">
        <v>52</v>
      </c>
      <c r="G69" s="12" t="s">
        <v>233</v>
      </c>
      <c r="H69" s="15"/>
    </row>
    <row r="70" spans="1:8" x14ac:dyDescent="0.3">
      <c r="A70" s="2">
        <v>48</v>
      </c>
      <c r="B70" s="12" t="s">
        <v>218</v>
      </c>
      <c r="C70" s="12" t="s">
        <v>7</v>
      </c>
      <c r="D70" s="13" t="s">
        <v>234</v>
      </c>
      <c r="E70" s="12" t="s">
        <v>16</v>
      </c>
      <c r="F70" s="13">
        <v>56</v>
      </c>
      <c r="G70" s="12" t="s">
        <v>250</v>
      </c>
      <c r="H70" s="15"/>
    </row>
    <row r="71" spans="1:8" x14ac:dyDescent="0.3">
      <c r="A71" s="2">
        <v>49</v>
      </c>
      <c r="B71" s="12" t="s">
        <v>225</v>
      </c>
      <c r="C71" s="12" t="s">
        <v>7</v>
      </c>
      <c r="D71" s="13" t="s">
        <v>12</v>
      </c>
      <c r="E71" s="12" t="s">
        <v>16</v>
      </c>
      <c r="F71" s="13">
        <v>42</v>
      </c>
      <c r="G71" s="12" t="s">
        <v>250</v>
      </c>
      <c r="H71" s="15"/>
    </row>
    <row r="72" spans="1:8" x14ac:dyDescent="0.3">
      <c r="A72" s="2">
        <v>50</v>
      </c>
      <c r="B72" s="12" t="s">
        <v>224</v>
      </c>
      <c r="C72" s="12" t="s">
        <v>7</v>
      </c>
      <c r="D72" s="13" t="s">
        <v>12</v>
      </c>
      <c r="E72" s="12" t="s">
        <v>16</v>
      </c>
      <c r="F72" s="13">
        <v>43</v>
      </c>
      <c r="G72" s="12" t="s">
        <v>231</v>
      </c>
      <c r="H72" s="15"/>
    </row>
    <row r="73" spans="1:8" x14ac:dyDescent="0.3">
      <c r="A73" s="2">
        <v>51</v>
      </c>
      <c r="B73" s="12" t="s">
        <v>251</v>
      </c>
      <c r="C73" s="12" t="s">
        <v>7</v>
      </c>
      <c r="D73" s="13" t="s">
        <v>12</v>
      </c>
      <c r="E73" s="12" t="s">
        <v>16</v>
      </c>
      <c r="F73" s="13">
        <v>35</v>
      </c>
      <c r="G73" s="12" t="s">
        <v>252</v>
      </c>
      <c r="H73" s="15"/>
    </row>
    <row r="74" spans="1:8" x14ac:dyDescent="0.3">
      <c r="A74" s="2">
        <v>52</v>
      </c>
      <c r="B74" s="12" t="s">
        <v>194</v>
      </c>
      <c r="C74" s="12" t="s">
        <v>7</v>
      </c>
      <c r="D74" s="13" t="s">
        <v>13</v>
      </c>
      <c r="E74" s="12" t="s">
        <v>16</v>
      </c>
      <c r="F74" s="13">
        <v>73</v>
      </c>
      <c r="G74" s="12" t="s">
        <v>230</v>
      </c>
      <c r="H74" s="15"/>
    </row>
    <row r="75" spans="1:8" x14ac:dyDescent="0.3">
      <c r="A75" s="2">
        <v>53</v>
      </c>
      <c r="B75" s="12" t="s">
        <v>213</v>
      </c>
      <c r="C75" s="12" t="s">
        <v>7</v>
      </c>
      <c r="D75" s="13" t="s">
        <v>13</v>
      </c>
      <c r="E75" s="12" t="s">
        <v>17</v>
      </c>
      <c r="F75" s="13">
        <v>71</v>
      </c>
      <c r="G75" s="12" t="s">
        <v>231</v>
      </c>
      <c r="H75" s="15"/>
    </row>
    <row r="76" spans="1:8" x14ac:dyDescent="0.3">
      <c r="A76" s="2">
        <v>54</v>
      </c>
      <c r="B76" s="12" t="s">
        <v>226</v>
      </c>
      <c r="C76" s="12" t="s">
        <v>8</v>
      </c>
      <c r="D76" s="13" t="s">
        <v>13</v>
      </c>
      <c r="E76" s="12" t="s">
        <v>17</v>
      </c>
      <c r="F76" s="13">
        <v>48</v>
      </c>
      <c r="G76" s="12" t="s">
        <v>250</v>
      </c>
      <c r="H76" s="15"/>
    </row>
    <row r="77" spans="1:8" x14ac:dyDescent="0.3">
      <c r="A77" s="2">
        <v>55</v>
      </c>
      <c r="B77" s="12" t="s">
        <v>197</v>
      </c>
      <c r="C77" s="12" t="s">
        <v>7</v>
      </c>
      <c r="D77" s="13" t="s">
        <v>13</v>
      </c>
      <c r="E77" s="12" t="s">
        <v>16</v>
      </c>
      <c r="F77" s="13">
        <v>64</v>
      </c>
      <c r="G77" s="12" t="s">
        <v>231</v>
      </c>
      <c r="H77" s="15"/>
    </row>
    <row r="78" spans="1:8" x14ac:dyDescent="0.3">
      <c r="A78" s="2">
        <v>56</v>
      </c>
      <c r="B78" s="12" t="s">
        <v>228</v>
      </c>
      <c r="C78" s="12" t="s">
        <v>7</v>
      </c>
      <c r="D78" s="13" t="s">
        <v>14</v>
      </c>
      <c r="E78" s="12" t="s">
        <v>16</v>
      </c>
      <c r="F78" s="13">
        <v>62</v>
      </c>
      <c r="G78" s="12" t="s">
        <v>231</v>
      </c>
    </row>
  </sheetData>
  <autoFilter ref="B22:G77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7"/>
  <sheetViews>
    <sheetView tabSelected="1" zoomScale="118" zoomScaleNormal="118" workbookViewId="0">
      <selection activeCell="C8" sqref="C8"/>
    </sheetView>
  </sheetViews>
  <sheetFormatPr baseColWidth="10" defaultColWidth="10.85546875" defaultRowHeight="16.5" x14ac:dyDescent="0.3"/>
  <cols>
    <col min="1" max="1" width="46.42578125" style="2" customWidth="1"/>
    <col min="2" max="2" width="13.42578125" style="2" customWidth="1"/>
    <col min="3" max="3" width="21.42578125" style="2" customWidth="1"/>
    <col min="4" max="5" width="14.42578125" style="2" customWidth="1"/>
    <col min="6" max="6" width="21.42578125" style="2" customWidth="1"/>
    <col min="7" max="16384" width="10.85546875" style="2"/>
  </cols>
  <sheetData>
    <row r="2" spans="1:6" x14ac:dyDescent="0.3">
      <c r="A2" s="8" t="s">
        <v>19</v>
      </c>
      <c r="B2" s="8" t="s">
        <v>6</v>
      </c>
      <c r="C2" s="8" t="s">
        <v>20</v>
      </c>
      <c r="D2" s="8" t="s">
        <v>15</v>
      </c>
      <c r="E2" s="8" t="s">
        <v>28</v>
      </c>
      <c r="F2" s="8" t="s">
        <v>181</v>
      </c>
    </row>
    <row r="3" spans="1:6" x14ac:dyDescent="0.3">
      <c r="A3" s="7" t="s">
        <v>281</v>
      </c>
      <c r="B3" s="7" t="s">
        <v>7</v>
      </c>
      <c r="C3" s="7" t="s">
        <v>21</v>
      </c>
      <c r="D3" s="7" t="s">
        <v>16</v>
      </c>
      <c r="E3" s="7" t="s">
        <v>24</v>
      </c>
      <c r="F3" s="7" t="s">
        <v>180</v>
      </c>
    </row>
    <row r="4" spans="1:6" x14ac:dyDescent="0.3">
      <c r="A4" s="2">
        <f>+B4+B6</f>
        <v>191</v>
      </c>
      <c r="B4" s="2">
        <f>COUNTIF(B16:B206,"Hombre")</f>
        <v>124</v>
      </c>
      <c r="C4" s="2">
        <f>COUNTIF(C16:C206,"Básico")</f>
        <v>28</v>
      </c>
      <c r="D4" s="2">
        <f>COUNTIF(D16:D206,"Mexicano")</f>
        <v>187</v>
      </c>
      <c r="E4" s="2">
        <f>COUNTIF(E16:E206,"Administrativo")</f>
        <v>63</v>
      </c>
      <c r="F4" s="2">
        <f>COUNTIFS(F16:F206,"&gt;20")-COUNTIFS(F16:F206,"&gt;30")</f>
        <v>18</v>
      </c>
    </row>
    <row r="5" spans="1:6" x14ac:dyDescent="0.3">
      <c r="B5" s="7" t="s">
        <v>8</v>
      </c>
      <c r="C5" s="7" t="s">
        <v>9</v>
      </c>
      <c r="D5" s="7" t="s">
        <v>17</v>
      </c>
      <c r="E5" s="7" t="s">
        <v>25</v>
      </c>
      <c r="F5" s="7" t="s">
        <v>182</v>
      </c>
    </row>
    <row r="6" spans="1:6" x14ac:dyDescent="0.3">
      <c r="B6" s="2">
        <f>COUNTIF(B16:B206,"Mujer")</f>
        <v>67</v>
      </c>
      <c r="C6" s="2">
        <f>COUNTIF(C16:C206,"Licenciatura")</f>
        <v>70</v>
      </c>
      <c r="D6" s="2">
        <f>COUNTIF(D16:D206,"Extranjero")</f>
        <v>4</v>
      </c>
      <c r="E6" s="2">
        <f>COUNTIF(E16:E206,"Técnico")</f>
        <v>47</v>
      </c>
      <c r="F6" s="2">
        <f>COUNTIFS(F16:F206,"&gt;30")-COUNTIFS(F16:F206,"&gt;40")</f>
        <v>45</v>
      </c>
    </row>
    <row r="7" spans="1:6" x14ac:dyDescent="0.3">
      <c r="C7" s="7" t="s">
        <v>22</v>
      </c>
      <c r="E7" s="7" t="s">
        <v>26</v>
      </c>
      <c r="F7" s="7" t="s">
        <v>183</v>
      </c>
    </row>
    <row r="8" spans="1:6" x14ac:dyDescent="0.3">
      <c r="C8" s="2">
        <f>COUNTIF(C16:C206,"Maestría")</f>
        <v>24</v>
      </c>
      <c r="E8" s="2">
        <f>COUNTIF(E16:E206,"Ingeniero")</f>
        <v>24</v>
      </c>
      <c r="F8" s="2">
        <f>COUNTIFS(F16:F206,"&gt;40")-COUNTIFS(F16:F206,"&gt;50")</f>
        <v>53</v>
      </c>
    </row>
    <row r="9" spans="1:6" x14ac:dyDescent="0.3">
      <c r="C9" s="7" t="s">
        <v>23</v>
      </c>
      <c r="E9" s="7" t="s">
        <v>27</v>
      </c>
      <c r="F9" s="7" t="s">
        <v>184</v>
      </c>
    </row>
    <row r="10" spans="1:6" x14ac:dyDescent="0.3">
      <c r="C10" s="2">
        <f>COUNTIF(C16:C206,"Doctorado")</f>
        <v>69</v>
      </c>
      <c r="E10" s="2">
        <f>COUNTIF(E16:E206,"Investigador")</f>
        <v>56</v>
      </c>
      <c r="F10" s="2">
        <f>COUNTIFS(F16:F206,"&gt;50")-COUNTIFS(F16:F206,"&gt;60")</f>
        <v>55</v>
      </c>
    </row>
    <row r="11" spans="1:6" x14ac:dyDescent="0.3">
      <c r="F11" s="7" t="s">
        <v>185</v>
      </c>
    </row>
    <row r="12" spans="1:6" x14ac:dyDescent="0.3">
      <c r="F12" s="2">
        <f>COUNTIFS(F16:F206,"&gt;60")-COUNTIFS(F16:F206,"&gt;70")</f>
        <v>15</v>
      </c>
    </row>
    <row r="13" spans="1:6" x14ac:dyDescent="0.3">
      <c r="F13" s="7" t="s">
        <v>186</v>
      </c>
    </row>
    <row r="14" spans="1:6" x14ac:dyDescent="0.3">
      <c r="F14" s="2">
        <f>COUNTIFS(F16:F206,"&gt;70")</f>
        <v>5</v>
      </c>
    </row>
    <row r="15" spans="1:6" x14ac:dyDescent="0.3">
      <c r="A15" s="5"/>
      <c r="B15" s="5"/>
      <c r="C15" s="5"/>
      <c r="D15" s="5"/>
      <c r="E15" s="5"/>
      <c r="F15" s="5"/>
    </row>
    <row r="16" spans="1:6" x14ac:dyDescent="0.3">
      <c r="A16" s="6" t="s">
        <v>33</v>
      </c>
      <c r="B16" s="6" t="s">
        <v>7</v>
      </c>
      <c r="C16" s="6" t="s">
        <v>23</v>
      </c>
      <c r="D16" s="6" t="s">
        <v>16</v>
      </c>
      <c r="E16" s="6" t="s">
        <v>27</v>
      </c>
      <c r="F16" s="6">
        <v>59</v>
      </c>
    </row>
    <row r="17" spans="1:6" x14ac:dyDescent="0.3">
      <c r="A17" s="6" t="s">
        <v>34</v>
      </c>
      <c r="B17" s="6" t="s">
        <v>7</v>
      </c>
      <c r="C17" s="6" t="s">
        <v>23</v>
      </c>
      <c r="D17" s="6" t="s">
        <v>16</v>
      </c>
      <c r="E17" s="6" t="s">
        <v>27</v>
      </c>
      <c r="F17" s="6">
        <v>64</v>
      </c>
    </row>
    <row r="18" spans="1:6" x14ac:dyDescent="0.3">
      <c r="A18" s="6" t="s">
        <v>35</v>
      </c>
      <c r="B18" s="6" t="s">
        <v>7</v>
      </c>
      <c r="C18" s="6" t="s">
        <v>23</v>
      </c>
      <c r="D18" s="6" t="s">
        <v>16</v>
      </c>
      <c r="E18" s="6" t="s">
        <v>27</v>
      </c>
      <c r="F18" s="6">
        <v>73</v>
      </c>
    </row>
    <row r="19" spans="1:6" x14ac:dyDescent="0.3">
      <c r="A19" s="6" t="s">
        <v>36</v>
      </c>
      <c r="B19" s="6" t="s">
        <v>7</v>
      </c>
      <c r="C19" s="6" t="s">
        <v>23</v>
      </c>
      <c r="D19" s="6" t="s">
        <v>16</v>
      </c>
      <c r="E19" s="6" t="s">
        <v>27</v>
      </c>
      <c r="F19" s="6">
        <v>64</v>
      </c>
    </row>
    <row r="20" spans="1:6" x14ac:dyDescent="0.3">
      <c r="A20" s="6" t="s">
        <v>37</v>
      </c>
      <c r="B20" s="6" t="s">
        <v>7</v>
      </c>
      <c r="C20" s="6" t="s">
        <v>9</v>
      </c>
      <c r="D20" s="6" t="s">
        <v>16</v>
      </c>
      <c r="E20" s="6" t="s">
        <v>24</v>
      </c>
      <c r="F20" s="6">
        <v>64</v>
      </c>
    </row>
    <row r="21" spans="1:6" x14ac:dyDescent="0.3">
      <c r="A21" s="6" t="s">
        <v>38</v>
      </c>
      <c r="B21" s="6" t="s">
        <v>7</v>
      </c>
      <c r="C21" s="6" t="s">
        <v>9</v>
      </c>
      <c r="D21" s="6" t="s">
        <v>16</v>
      </c>
      <c r="E21" s="6" t="s">
        <v>25</v>
      </c>
      <c r="F21" s="6">
        <v>60</v>
      </c>
    </row>
    <row r="22" spans="1:6" x14ac:dyDescent="0.3">
      <c r="A22" s="6" t="s">
        <v>39</v>
      </c>
      <c r="B22" s="6" t="s">
        <v>7</v>
      </c>
      <c r="C22" s="6" t="s">
        <v>23</v>
      </c>
      <c r="D22" s="6" t="s">
        <v>16</v>
      </c>
      <c r="E22" s="6" t="s">
        <v>27</v>
      </c>
      <c r="F22" s="6">
        <v>64</v>
      </c>
    </row>
    <row r="23" spans="1:6" x14ac:dyDescent="0.3">
      <c r="A23" s="6" t="s">
        <v>40</v>
      </c>
      <c r="B23" s="6" t="s">
        <v>7</v>
      </c>
      <c r="C23" s="6" t="s">
        <v>9</v>
      </c>
      <c r="D23" s="6" t="s">
        <v>16</v>
      </c>
      <c r="E23" s="6" t="s">
        <v>26</v>
      </c>
      <c r="F23" s="6">
        <v>59</v>
      </c>
    </row>
    <row r="24" spans="1:6" x14ac:dyDescent="0.3">
      <c r="A24" s="6" t="s">
        <v>41</v>
      </c>
      <c r="B24" s="6" t="s">
        <v>7</v>
      </c>
      <c r="C24" s="6" t="s">
        <v>9</v>
      </c>
      <c r="D24" s="6" t="s">
        <v>16</v>
      </c>
      <c r="E24" s="6" t="s">
        <v>27</v>
      </c>
      <c r="F24" s="6">
        <v>60</v>
      </c>
    </row>
    <row r="25" spans="1:6" x14ac:dyDescent="0.3">
      <c r="A25" s="6" t="s">
        <v>42</v>
      </c>
      <c r="B25" s="6" t="s">
        <v>8</v>
      </c>
      <c r="C25" s="6" t="s">
        <v>21</v>
      </c>
      <c r="D25" s="6" t="s">
        <v>16</v>
      </c>
      <c r="E25" s="6" t="s">
        <v>24</v>
      </c>
      <c r="F25" s="6">
        <v>57</v>
      </c>
    </row>
    <row r="26" spans="1:6" x14ac:dyDescent="0.3">
      <c r="A26" s="6" t="s">
        <v>43</v>
      </c>
      <c r="B26" s="6" t="s">
        <v>7</v>
      </c>
      <c r="C26" s="6" t="s">
        <v>21</v>
      </c>
      <c r="D26" s="6" t="s">
        <v>16</v>
      </c>
      <c r="E26" s="6" t="s">
        <v>25</v>
      </c>
      <c r="F26" s="6">
        <v>58</v>
      </c>
    </row>
    <row r="27" spans="1:6" x14ac:dyDescent="0.3">
      <c r="A27" s="6" t="s">
        <v>44</v>
      </c>
      <c r="B27" s="6" t="s">
        <v>7</v>
      </c>
      <c r="C27" s="6" t="s">
        <v>9</v>
      </c>
      <c r="D27" s="6" t="s">
        <v>16</v>
      </c>
      <c r="E27" s="6" t="s">
        <v>25</v>
      </c>
      <c r="F27" s="6">
        <v>50</v>
      </c>
    </row>
    <row r="28" spans="1:6" x14ac:dyDescent="0.3">
      <c r="A28" s="6" t="s">
        <v>45</v>
      </c>
      <c r="B28" s="6" t="s">
        <v>7</v>
      </c>
      <c r="C28" s="6" t="s">
        <v>23</v>
      </c>
      <c r="D28" s="6" t="s">
        <v>16</v>
      </c>
      <c r="E28" s="6" t="s">
        <v>27</v>
      </c>
      <c r="F28" s="6">
        <v>66</v>
      </c>
    </row>
    <row r="29" spans="1:6" x14ac:dyDescent="0.3">
      <c r="A29" s="6" t="s">
        <v>46</v>
      </c>
      <c r="B29" s="6" t="s">
        <v>7</v>
      </c>
      <c r="C29" s="6" t="s">
        <v>23</v>
      </c>
      <c r="D29" s="6" t="s">
        <v>16</v>
      </c>
      <c r="E29" s="6" t="s">
        <v>27</v>
      </c>
      <c r="F29" s="6">
        <v>62</v>
      </c>
    </row>
    <row r="30" spans="1:6" x14ac:dyDescent="0.3">
      <c r="A30" s="6" t="s">
        <v>47</v>
      </c>
      <c r="B30" s="6" t="s">
        <v>8</v>
      </c>
      <c r="C30" s="6" t="s">
        <v>9</v>
      </c>
      <c r="D30" s="6" t="s">
        <v>16</v>
      </c>
      <c r="E30" s="6" t="s">
        <v>24</v>
      </c>
      <c r="F30" s="6">
        <v>50</v>
      </c>
    </row>
    <row r="31" spans="1:6" x14ac:dyDescent="0.3">
      <c r="A31" s="6" t="s">
        <v>48</v>
      </c>
      <c r="B31" s="6" t="s">
        <v>7</v>
      </c>
      <c r="C31" s="6" t="s">
        <v>21</v>
      </c>
      <c r="D31" s="6" t="s">
        <v>16</v>
      </c>
      <c r="E31" s="6" t="s">
        <v>25</v>
      </c>
      <c r="F31" s="6">
        <v>52</v>
      </c>
    </row>
    <row r="32" spans="1:6" x14ac:dyDescent="0.3">
      <c r="A32" s="6" t="s">
        <v>49</v>
      </c>
      <c r="B32" s="6" t="s">
        <v>7</v>
      </c>
      <c r="C32" s="6" t="s">
        <v>21</v>
      </c>
      <c r="D32" s="6" t="s">
        <v>16</v>
      </c>
      <c r="E32" s="6" t="s">
        <v>25</v>
      </c>
      <c r="F32" s="6">
        <v>60</v>
      </c>
    </row>
    <row r="33" spans="1:6" x14ac:dyDescent="0.3">
      <c r="A33" s="6" t="s">
        <v>50</v>
      </c>
      <c r="B33" s="6" t="s">
        <v>7</v>
      </c>
      <c r="C33" s="6" t="s">
        <v>22</v>
      </c>
      <c r="D33" s="6" t="s">
        <v>16</v>
      </c>
      <c r="E33" s="6" t="s">
        <v>26</v>
      </c>
      <c r="F33" s="6">
        <v>59</v>
      </c>
    </row>
    <row r="34" spans="1:6" x14ac:dyDescent="0.3">
      <c r="A34" s="6" t="s">
        <v>51</v>
      </c>
      <c r="B34" s="6" t="s">
        <v>8</v>
      </c>
      <c r="C34" s="6" t="s">
        <v>21</v>
      </c>
      <c r="D34" s="6" t="s">
        <v>16</v>
      </c>
      <c r="E34" s="6" t="s">
        <v>24</v>
      </c>
      <c r="F34" s="6">
        <v>60</v>
      </c>
    </row>
    <row r="35" spans="1:6" x14ac:dyDescent="0.3">
      <c r="A35" s="6" t="s">
        <v>52</v>
      </c>
      <c r="B35" s="6" t="s">
        <v>8</v>
      </c>
      <c r="C35" s="6" t="s">
        <v>23</v>
      </c>
      <c r="D35" s="6" t="s">
        <v>17</v>
      </c>
      <c r="E35" s="6" t="s">
        <v>27</v>
      </c>
      <c r="F35" s="6">
        <v>72</v>
      </c>
    </row>
    <row r="36" spans="1:6" x14ac:dyDescent="0.3">
      <c r="A36" s="6" t="s">
        <v>53</v>
      </c>
      <c r="B36" s="6" t="s">
        <v>7</v>
      </c>
      <c r="C36" s="6" t="s">
        <v>21</v>
      </c>
      <c r="D36" s="6" t="s">
        <v>16</v>
      </c>
      <c r="E36" s="6" t="s">
        <v>25</v>
      </c>
      <c r="F36" s="6">
        <v>49</v>
      </c>
    </row>
    <row r="37" spans="1:6" x14ac:dyDescent="0.3">
      <c r="A37" s="6" t="s">
        <v>54</v>
      </c>
      <c r="B37" s="6" t="s">
        <v>7</v>
      </c>
      <c r="C37" s="6" t="s">
        <v>21</v>
      </c>
      <c r="D37" s="6" t="s">
        <v>16</v>
      </c>
      <c r="E37" s="6" t="s">
        <v>25</v>
      </c>
      <c r="F37" s="6">
        <v>59</v>
      </c>
    </row>
    <row r="38" spans="1:6" x14ac:dyDescent="0.3">
      <c r="A38" s="6" t="s">
        <v>55</v>
      </c>
      <c r="B38" s="6" t="s">
        <v>8</v>
      </c>
      <c r="C38" s="6" t="s">
        <v>21</v>
      </c>
      <c r="D38" s="6" t="s">
        <v>16</v>
      </c>
      <c r="E38" s="6" t="s">
        <v>24</v>
      </c>
      <c r="F38" s="6">
        <v>51</v>
      </c>
    </row>
    <row r="39" spans="1:6" x14ac:dyDescent="0.3">
      <c r="A39" s="6" t="s">
        <v>56</v>
      </c>
      <c r="B39" s="6" t="s">
        <v>7</v>
      </c>
      <c r="C39" s="6" t="s">
        <v>23</v>
      </c>
      <c r="D39" s="6" t="s">
        <v>16</v>
      </c>
      <c r="E39" s="6" t="s">
        <v>27</v>
      </c>
      <c r="F39" s="6">
        <v>53</v>
      </c>
    </row>
    <row r="40" spans="1:6" x14ac:dyDescent="0.3">
      <c r="A40" s="6" t="s">
        <v>57</v>
      </c>
      <c r="B40" s="6" t="s">
        <v>7</v>
      </c>
      <c r="C40" s="6" t="s">
        <v>22</v>
      </c>
      <c r="D40" s="6" t="s">
        <v>16</v>
      </c>
      <c r="E40" s="6" t="s">
        <v>26</v>
      </c>
      <c r="F40" s="6">
        <v>59</v>
      </c>
    </row>
    <row r="41" spans="1:6" x14ac:dyDescent="0.3">
      <c r="A41" s="6" t="s">
        <v>58</v>
      </c>
      <c r="B41" s="6" t="s">
        <v>7</v>
      </c>
      <c r="C41" s="6" t="s">
        <v>9</v>
      </c>
      <c r="D41" s="6" t="s">
        <v>16</v>
      </c>
      <c r="E41" s="6" t="s">
        <v>25</v>
      </c>
      <c r="F41" s="6">
        <v>51</v>
      </c>
    </row>
    <row r="42" spans="1:6" x14ac:dyDescent="0.3">
      <c r="A42" s="6" t="s">
        <v>59</v>
      </c>
      <c r="B42" s="6" t="s">
        <v>7</v>
      </c>
      <c r="C42" s="6" t="s">
        <v>22</v>
      </c>
      <c r="D42" s="6" t="s">
        <v>16</v>
      </c>
      <c r="E42" s="6" t="s">
        <v>24</v>
      </c>
      <c r="F42" s="6">
        <v>50</v>
      </c>
    </row>
    <row r="43" spans="1:6" x14ac:dyDescent="0.3">
      <c r="A43" s="6" t="s">
        <v>60</v>
      </c>
      <c r="B43" s="6" t="s">
        <v>7</v>
      </c>
      <c r="C43" s="6" t="s">
        <v>21</v>
      </c>
      <c r="D43" s="6" t="s">
        <v>16</v>
      </c>
      <c r="E43" s="6" t="s">
        <v>24</v>
      </c>
      <c r="F43" s="6">
        <v>61</v>
      </c>
    </row>
    <row r="44" spans="1:6" x14ac:dyDescent="0.3">
      <c r="A44" s="6" t="s">
        <v>61</v>
      </c>
      <c r="B44" s="6" t="s">
        <v>7</v>
      </c>
      <c r="C44" s="6" t="s">
        <v>23</v>
      </c>
      <c r="D44" s="6" t="s">
        <v>16</v>
      </c>
      <c r="E44" s="6" t="s">
        <v>27</v>
      </c>
      <c r="F44" s="6">
        <v>57</v>
      </c>
    </row>
    <row r="45" spans="1:6" x14ac:dyDescent="0.3">
      <c r="A45" s="6" t="s">
        <v>62</v>
      </c>
      <c r="B45" s="6" t="s">
        <v>7</v>
      </c>
      <c r="C45" s="6" t="s">
        <v>9</v>
      </c>
      <c r="D45" s="6" t="s">
        <v>16</v>
      </c>
      <c r="E45" s="6" t="s">
        <v>25</v>
      </c>
      <c r="F45" s="6">
        <v>46</v>
      </c>
    </row>
    <row r="46" spans="1:6" x14ac:dyDescent="0.3">
      <c r="A46" s="6" t="s">
        <v>63</v>
      </c>
      <c r="B46" s="6" t="s">
        <v>7</v>
      </c>
      <c r="C46" s="6" t="s">
        <v>9</v>
      </c>
      <c r="D46" s="6" t="s">
        <v>16</v>
      </c>
      <c r="E46" s="6" t="s">
        <v>25</v>
      </c>
      <c r="F46" s="6">
        <v>53</v>
      </c>
    </row>
    <row r="47" spans="1:6" x14ac:dyDescent="0.3">
      <c r="A47" s="6" t="s">
        <v>64</v>
      </c>
      <c r="B47" s="6" t="s">
        <v>7</v>
      </c>
      <c r="C47" s="6" t="s">
        <v>23</v>
      </c>
      <c r="D47" s="6" t="s">
        <v>16</v>
      </c>
      <c r="E47" s="6" t="s">
        <v>27</v>
      </c>
      <c r="F47" s="6">
        <v>62</v>
      </c>
    </row>
    <row r="48" spans="1:6" x14ac:dyDescent="0.3">
      <c r="A48" s="6" t="s">
        <v>65</v>
      </c>
      <c r="B48" s="6" t="s">
        <v>7</v>
      </c>
      <c r="C48" s="6" t="s">
        <v>23</v>
      </c>
      <c r="D48" s="6" t="s">
        <v>16</v>
      </c>
      <c r="E48" s="6" t="s">
        <v>27</v>
      </c>
      <c r="F48" s="6">
        <v>56</v>
      </c>
    </row>
    <row r="49" spans="1:6" x14ac:dyDescent="0.3">
      <c r="A49" s="6" t="s">
        <v>66</v>
      </c>
      <c r="B49" s="6" t="s">
        <v>7</v>
      </c>
      <c r="C49" s="6" t="s">
        <v>9</v>
      </c>
      <c r="D49" s="6" t="s">
        <v>16</v>
      </c>
      <c r="E49" s="6" t="s">
        <v>25</v>
      </c>
      <c r="F49" s="6">
        <v>48</v>
      </c>
    </row>
    <row r="50" spans="1:6" x14ac:dyDescent="0.3">
      <c r="A50" s="6" t="s">
        <v>67</v>
      </c>
      <c r="B50" s="6" t="s">
        <v>7</v>
      </c>
      <c r="C50" s="6" t="s">
        <v>22</v>
      </c>
      <c r="D50" s="6" t="s">
        <v>16</v>
      </c>
      <c r="E50" s="6" t="s">
        <v>26</v>
      </c>
      <c r="F50" s="6">
        <v>52</v>
      </c>
    </row>
    <row r="51" spans="1:6" x14ac:dyDescent="0.3">
      <c r="A51" s="6" t="s">
        <v>68</v>
      </c>
      <c r="B51" s="6" t="s">
        <v>7</v>
      </c>
      <c r="C51" s="6" t="s">
        <v>9</v>
      </c>
      <c r="D51" s="6" t="s">
        <v>16</v>
      </c>
      <c r="E51" s="6" t="s">
        <v>25</v>
      </c>
      <c r="F51" s="6">
        <v>49</v>
      </c>
    </row>
    <row r="52" spans="1:6" x14ac:dyDescent="0.3">
      <c r="A52" s="6" t="s">
        <v>69</v>
      </c>
      <c r="B52" s="6" t="s">
        <v>7</v>
      </c>
      <c r="C52" s="6" t="s">
        <v>23</v>
      </c>
      <c r="D52" s="6" t="s">
        <v>16</v>
      </c>
      <c r="E52" s="6" t="s">
        <v>27</v>
      </c>
      <c r="F52" s="6">
        <v>68</v>
      </c>
    </row>
    <row r="53" spans="1:6" x14ac:dyDescent="0.3">
      <c r="A53" s="6" t="s">
        <v>70</v>
      </c>
      <c r="B53" s="6" t="s">
        <v>7</v>
      </c>
      <c r="C53" s="6" t="s">
        <v>23</v>
      </c>
      <c r="D53" s="6" t="s">
        <v>16</v>
      </c>
      <c r="E53" s="6" t="s">
        <v>27</v>
      </c>
      <c r="F53" s="6">
        <v>64</v>
      </c>
    </row>
    <row r="54" spans="1:6" x14ac:dyDescent="0.3">
      <c r="A54" s="6" t="s">
        <v>71</v>
      </c>
      <c r="B54" s="6" t="s">
        <v>7</v>
      </c>
      <c r="C54" s="6" t="s">
        <v>21</v>
      </c>
      <c r="D54" s="6" t="s">
        <v>16</v>
      </c>
      <c r="E54" s="6" t="s">
        <v>24</v>
      </c>
      <c r="F54" s="6">
        <v>60</v>
      </c>
    </row>
    <row r="55" spans="1:6" x14ac:dyDescent="0.3">
      <c r="A55" s="6" t="s">
        <v>72</v>
      </c>
      <c r="B55" s="6" t="s">
        <v>7</v>
      </c>
      <c r="C55" s="6" t="s">
        <v>23</v>
      </c>
      <c r="D55" s="6" t="s">
        <v>16</v>
      </c>
      <c r="E55" s="6" t="s">
        <v>27</v>
      </c>
      <c r="F55" s="6">
        <v>59</v>
      </c>
    </row>
    <row r="56" spans="1:6" x14ac:dyDescent="0.3">
      <c r="A56" s="6" t="s">
        <v>73</v>
      </c>
      <c r="B56" s="6" t="s">
        <v>7</v>
      </c>
      <c r="C56" s="6" t="s">
        <v>23</v>
      </c>
      <c r="D56" s="6" t="s">
        <v>16</v>
      </c>
      <c r="E56" s="6" t="s">
        <v>27</v>
      </c>
      <c r="F56" s="6">
        <v>60</v>
      </c>
    </row>
    <row r="57" spans="1:6" x14ac:dyDescent="0.3">
      <c r="A57" s="6" t="s">
        <v>74</v>
      </c>
      <c r="B57" s="6" t="s">
        <v>7</v>
      </c>
      <c r="C57" s="6" t="s">
        <v>23</v>
      </c>
      <c r="D57" s="6" t="s">
        <v>16</v>
      </c>
      <c r="E57" s="6" t="s">
        <v>27</v>
      </c>
      <c r="F57" s="6">
        <v>57</v>
      </c>
    </row>
    <row r="58" spans="1:6" x14ac:dyDescent="0.3">
      <c r="A58" s="6" t="s">
        <v>75</v>
      </c>
      <c r="B58" s="6" t="s">
        <v>7</v>
      </c>
      <c r="C58" s="6" t="s">
        <v>23</v>
      </c>
      <c r="D58" s="6" t="s">
        <v>16</v>
      </c>
      <c r="E58" s="6" t="s">
        <v>27</v>
      </c>
      <c r="F58" s="6">
        <v>60</v>
      </c>
    </row>
    <row r="59" spans="1:6" x14ac:dyDescent="0.3">
      <c r="A59" s="6" t="s">
        <v>76</v>
      </c>
      <c r="B59" s="6" t="s">
        <v>7</v>
      </c>
      <c r="C59" s="6" t="s">
        <v>22</v>
      </c>
      <c r="D59" s="6" t="s">
        <v>16</v>
      </c>
      <c r="E59" s="6" t="s">
        <v>26</v>
      </c>
      <c r="F59" s="6">
        <v>58</v>
      </c>
    </row>
    <row r="60" spans="1:6" x14ac:dyDescent="0.3">
      <c r="A60" s="6" t="s">
        <v>77</v>
      </c>
      <c r="B60" s="6" t="s">
        <v>7</v>
      </c>
      <c r="C60" s="6" t="s">
        <v>9</v>
      </c>
      <c r="D60" s="6" t="s">
        <v>16</v>
      </c>
      <c r="E60" s="6" t="s">
        <v>25</v>
      </c>
      <c r="F60" s="6">
        <v>45</v>
      </c>
    </row>
    <row r="61" spans="1:6" x14ac:dyDescent="0.3">
      <c r="A61" s="6" t="s">
        <v>78</v>
      </c>
      <c r="B61" s="6" t="s">
        <v>7</v>
      </c>
      <c r="C61" s="6" t="s">
        <v>23</v>
      </c>
      <c r="D61" s="6" t="s">
        <v>17</v>
      </c>
      <c r="E61" s="6" t="s">
        <v>27</v>
      </c>
      <c r="F61" s="6">
        <v>71</v>
      </c>
    </row>
    <row r="62" spans="1:6" x14ac:dyDescent="0.3">
      <c r="A62" s="6" t="s">
        <v>79</v>
      </c>
      <c r="B62" s="6" t="s">
        <v>8</v>
      </c>
      <c r="C62" s="6" t="s">
        <v>9</v>
      </c>
      <c r="D62" s="6" t="s">
        <v>16</v>
      </c>
      <c r="E62" s="6" t="s">
        <v>24</v>
      </c>
      <c r="F62" s="6">
        <v>50</v>
      </c>
    </row>
    <row r="63" spans="1:6" x14ac:dyDescent="0.3">
      <c r="A63" s="6" t="s">
        <v>80</v>
      </c>
      <c r="B63" s="6" t="s">
        <v>7</v>
      </c>
      <c r="C63" s="6" t="s">
        <v>9</v>
      </c>
      <c r="D63" s="6" t="s">
        <v>16</v>
      </c>
      <c r="E63" s="6" t="s">
        <v>24</v>
      </c>
      <c r="F63" s="6">
        <v>63</v>
      </c>
    </row>
    <row r="64" spans="1:6" x14ac:dyDescent="0.3">
      <c r="A64" s="6" t="s">
        <v>81</v>
      </c>
      <c r="B64" s="6" t="s">
        <v>8</v>
      </c>
      <c r="C64" s="6" t="s">
        <v>21</v>
      </c>
      <c r="D64" s="6" t="s">
        <v>16</v>
      </c>
      <c r="E64" s="6" t="s">
        <v>24</v>
      </c>
      <c r="F64" s="6">
        <v>52</v>
      </c>
    </row>
    <row r="65" spans="1:6" x14ac:dyDescent="0.3">
      <c r="A65" s="6" t="s">
        <v>82</v>
      </c>
      <c r="B65" s="6" t="s">
        <v>7</v>
      </c>
      <c r="C65" s="6" t="s">
        <v>23</v>
      </c>
      <c r="D65" s="6" t="s">
        <v>16</v>
      </c>
      <c r="E65" s="6" t="s">
        <v>25</v>
      </c>
      <c r="F65" s="6">
        <v>49</v>
      </c>
    </row>
    <row r="66" spans="1:6" x14ac:dyDescent="0.3">
      <c r="A66" s="6" t="s">
        <v>83</v>
      </c>
      <c r="B66" s="6" t="s">
        <v>8</v>
      </c>
      <c r="C66" s="6" t="s">
        <v>9</v>
      </c>
      <c r="D66" s="6" t="s">
        <v>16</v>
      </c>
      <c r="E66" s="6" t="s">
        <v>25</v>
      </c>
      <c r="F66" s="6">
        <v>48</v>
      </c>
    </row>
    <row r="67" spans="1:6" x14ac:dyDescent="0.3">
      <c r="A67" s="6" t="s">
        <v>84</v>
      </c>
      <c r="B67" s="6" t="s">
        <v>7</v>
      </c>
      <c r="C67" s="6" t="s">
        <v>22</v>
      </c>
      <c r="D67" s="6" t="s">
        <v>16</v>
      </c>
      <c r="E67" s="6" t="s">
        <v>26</v>
      </c>
      <c r="F67" s="6">
        <v>68</v>
      </c>
    </row>
    <row r="68" spans="1:6" x14ac:dyDescent="0.3">
      <c r="A68" s="6" t="s">
        <v>85</v>
      </c>
      <c r="B68" s="6" t="s">
        <v>7</v>
      </c>
      <c r="C68" s="6" t="s">
        <v>23</v>
      </c>
      <c r="D68" s="6" t="s">
        <v>16</v>
      </c>
      <c r="E68" s="6" t="s">
        <v>27</v>
      </c>
      <c r="F68" s="6">
        <v>55</v>
      </c>
    </row>
    <row r="69" spans="1:6" x14ac:dyDescent="0.3">
      <c r="A69" s="6" t="s">
        <v>86</v>
      </c>
      <c r="B69" s="6" t="s">
        <v>8</v>
      </c>
      <c r="C69" s="6" t="s">
        <v>23</v>
      </c>
      <c r="D69" s="6" t="s">
        <v>16</v>
      </c>
      <c r="E69" s="6" t="s">
        <v>27</v>
      </c>
      <c r="F69" s="6">
        <v>68</v>
      </c>
    </row>
    <row r="70" spans="1:6" x14ac:dyDescent="0.3">
      <c r="A70" s="6" t="s">
        <v>87</v>
      </c>
      <c r="B70" s="6" t="s">
        <v>7</v>
      </c>
      <c r="C70" s="6" t="s">
        <v>23</v>
      </c>
      <c r="D70" s="6" t="s">
        <v>16</v>
      </c>
      <c r="E70" s="6" t="s">
        <v>27</v>
      </c>
      <c r="F70" s="6">
        <v>53</v>
      </c>
    </row>
    <row r="71" spans="1:6" x14ac:dyDescent="0.3">
      <c r="A71" s="6" t="s">
        <v>88</v>
      </c>
      <c r="B71" s="6" t="s">
        <v>8</v>
      </c>
      <c r="C71" s="6" t="s">
        <v>9</v>
      </c>
      <c r="D71" s="6" t="s">
        <v>16</v>
      </c>
      <c r="E71" s="6" t="s">
        <v>24</v>
      </c>
      <c r="F71" s="6">
        <v>59</v>
      </c>
    </row>
    <row r="72" spans="1:6" x14ac:dyDescent="0.3">
      <c r="A72" s="6" t="s">
        <v>89</v>
      </c>
      <c r="B72" s="6" t="s">
        <v>7</v>
      </c>
      <c r="C72" s="6" t="s">
        <v>23</v>
      </c>
      <c r="D72" s="6" t="s">
        <v>16</v>
      </c>
      <c r="E72" s="6" t="s">
        <v>27</v>
      </c>
      <c r="F72" s="6">
        <v>55</v>
      </c>
    </row>
    <row r="73" spans="1:6" x14ac:dyDescent="0.3">
      <c r="A73" s="6" t="s">
        <v>90</v>
      </c>
      <c r="B73" s="6" t="s">
        <v>7</v>
      </c>
      <c r="C73" s="6" t="s">
        <v>23</v>
      </c>
      <c r="D73" s="6" t="s">
        <v>16</v>
      </c>
      <c r="E73" s="6" t="s">
        <v>27</v>
      </c>
      <c r="F73" s="6">
        <v>53</v>
      </c>
    </row>
    <row r="74" spans="1:6" x14ac:dyDescent="0.3">
      <c r="A74" s="6" t="s">
        <v>91</v>
      </c>
      <c r="B74" s="6" t="s">
        <v>7</v>
      </c>
      <c r="C74" s="6" t="s">
        <v>23</v>
      </c>
      <c r="D74" s="6" t="s">
        <v>16</v>
      </c>
      <c r="E74" s="6" t="s">
        <v>27</v>
      </c>
      <c r="F74" s="6">
        <v>49</v>
      </c>
    </row>
    <row r="75" spans="1:6" x14ac:dyDescent="0.3">
      <c r="A75" s="6" t="s">
        <v>92</v>
      </c>
      <c r="B75" s="6" t="s">
        <v>7</v>
      </c>
      <c r="C75" s="6" t="s">
        <v>9</v>
      </c>
      <c r="D75" s="6" t="s">
        <v>16</v>
      </c>
      <c r="E75" s="6" t="s">
        <v>25</v>
      </c>
      <c r="F75" s="6">
        <v>47</v>
      </c>
    </row>
    <row r="76" spans="1:6" x14ac:dyDescent="0.3">
      <c r="A76" s="6" t="s">
        <v>93</v>
      </c>
      <c r="B76" s="6" t="s">
        <v>7</v>
      </c>
      <c r="C76" s="6" t="s">
        <v>22</v>
      </c>
      <c r="D76" s="6" t="s">
        <v>16</v>
      </c>
      <c r="E76" s="6" t="s">
        <v>25</v>
      </c>
      <c r="F76" s="6">
        <v>48</v>
      </c>
    </row>
    <row r="77" spans="1:6" x14ac:dyDescent="0.3">
      <c r="A77" s="6" t="s">
        <v>94</v>
      </c>
      <c r="B77" s="6" t="s">
        <v>8</v>
      </c>
      <c r="C77" s="6" t="s">
        <v>23</v>
      </c>
      <c r="D77" s="6" t="s">
        <v>16</v>
      </c>
      <c r="E77" s="6" t="s">
        <v>27</v>
      </c>
      <c r="F77" s="6">
        <v>50</v>
      </c>
    </row>
    <row r="78" spans="1:6" x14ac:dyDescent="0.3">
      <c r="A78" s="6" t="s">
        <v>95</v>
      </c>
      <c r="B78" s="6" t="s">
        <v>8</v>
      </c>
      <c r="C78" s="6" t="s">
        <v>22</v>
      </c>
      <c r="D78" s="6" t="s">
        <v>16</v>
      </c>
      <c r="E78" s="6" t="s">
        <v>25</v>
      </c>
      <c r="F78" s="6">
        <v>49</v>
      </c>
    </row>
    <row r="79" spans="1:6" x14ac:dyDescent="0.3">
      <c r="A79" s="6" t="s">
        <v>96</v>
      </c>
      <c r="B79" s="6" t="s">
        <v>8</v>
      </c>
      <c r="C79" s="6" t="s">
        <v>9</v>
      </c>
      <c r="D79" s="6" t="s">
        <v>16</v>
      </c>
      <c r="E79" s="6" t="s">
        <v>24</v>
      </c>
      <c r="F79" s="6">
        <v>48</v>
      </c>
    </row>
    <row r="80" spans="1:6" x14ac:dyDescent="0.3">
      <c r="A80" s="6" t="s">
        <v>97</v>
      </c>
      <c r="B80" s="6" t="s">
        <v>7</v>
      </c>
      <c r="C80" s="6" t="s">
        <v>23</v>
      </c>
      <c r="D80" s="6" t="s">
        <v>16</v>
      </c>
      <c r="E80" s="6" t="s">
        <v>27</v>
      </c>
      <c r="F80" s="6">
        <v>57</v>
      </c>
    </row>
    <row r="81" spans="1:6" x14ac:dyDescent="0.3">
      <c r="A81" s="6" t="s">
        <v>98</v>
      </c>
      <c r="B81" s="6" t="s">
        <v>7</v>
      </c>
      <c r="C81" s="6" t="s">
        <v>23</v>
      </c>
      <c r="D81" s="6" t="s">
        <v>16</v>
      </c>
      <c r="E81" s="6" t="s">
        <v>27</v>
      </c>
      <c r="F81" s="6">
        <v>58</v>
      </c>
    </row>
    <row r="82" spans="1:6" x14ac:dyDescent="0.3">
      <c r="A82" s="6" t="s">
        <v>99</v>
      </c>
      <c r="B82" s="6" t="s">
        <v>7</v>
      </c>
      <c r="C82" s="6" t="s">
        <v>9</v>
      </c>
      <c r="D82" s="6" t="s">
        <v>16</v>
      </c>
      <c r="E82" s="6" t="s">
        <v>25</v>
      </c>
      <c r="F82" s="6">
        <v>56</v>
      </c>
    </row>
    <row r="83" spans="1:6" x14ac:dyDescent="0.3">
      <c r="A83" s="6" t="s">
        <v>100</v>
      </c>
      <c r="B83" s="6" t="s">
        <v>7</v>
      </c>
      <c r="C83" s="6" t="s">
        <v>21</v>
      </c>
      <c r="D83" s="6" t="s">
        <v>16</v>
      </c>
      <c r="E83" s="6" t="s">
        <v>24</v>
      </c>
      <c r="F83" s="6">
        <v>45</v>
      </c>
    </row>
    <row r="84" spans="1:6" x14ac:dyDescent="0.3">
      <c r="A84" s="6" t="s">
        <v>101</v>
      </c>
      <c r="B84" s="6" t="s">
        <v>7</v>
      </c>
      <c r="C84" s="6" t="s">
        <v>9</v>
      </c>
      <c r="D84" s="6" t="s">
        <v>16</v>
      </c>
      <c r="E84" s="6" t="s">
        <v>25</v>
      </c>
      <c r="F84" s="6">
        <v>53</v>
      </c>
    </row>
    <row r="85" spans="1:6" x14ac:dyDescent="0.3">
      <c r="A85" s="6" t="s">
        <v>102</v>
      </c>
      <c r="B85" s="6" t="s">
        <v>8</v>
      </c>
      <c r="C85" s="6" t="s">
        <v>23</v>
      </c>
      <c r="D85" s="6" t="s">
        <v>16</v>
      </c>
      <c r="E85" s="6" t="s">
        <v>25</v>
      </c>
      <c r="F85" s="6">
        <v>73</v>
      </c>
    </row>
    <row r="86" spans="1:6" x14ac:dyDescent="0.3">
      <c r="A86" s="6" t="s">
        <v>103</v>
      </c>
      <c r="B86" s="6" t="s">
        <v>7</v>
      </c>
      <c r="C86" s="6" t="s">
        <v>23</v>
      </c>
      <c r="D86" s="6" t="s">
        <v>16</v>
      </c>
      <c r="E86" s="6" t="s">
        <v>27</v>
      </c>
      <c r="F86" s="6">
        <v>51</v>
      </c>
    </row>
    <row r="87" spans="1:6" x14ac:dyDescent="0.3">
      <c r="A87" s="6" t="s">
        <v>104</v>
      </c>
      <c r="B87" s="6" t="s">
        <v>7</v>
      </c>
      <c r="C87" s="6" t="s">
        <v>23</v>
      </c>
      <c r="D87" s="6" t="s">
        <v>16</v>
      </c>
      <c r="E87" s="6" t="s">
        <v>27</v>
      </c>
      <c r="F87" s="6">
        <v>56</v>
      </c>
    </row>
    <row r="88" spans="1:6" x14ac:dyDescent="0.3">
      <c r="A88" s="6" t="s">
        <v>105</v>
      </c>
      <c r="B88" s="6" t="s">
        <v>8</v>
      </c>
      <c r="C88" s="6" t="s">
        <v>23</v>
      </c>
      <c r="D88" s="6" t="s">
        <v>16</v>
      </c>
      <c r="E88" s="6" t="s">
        <v>27</v>
      </c>
      <c r="F88" s="6">
        <v>63</v>
      </c>
    </row>
    <row r="89" spans="1:6" x14ac:dyDescent="0.3">
      <c r="A89" s="6" t="s">
        <v>106</v>
      </c>
      <c r="B89" s="6" t="s">
        <v>7</v>
      </c>
      <c r="C89" s="6" t="s">
        <v>23</v>
      </c>
      <c r="D89" s="6" t="s">
        <v>16</v>
      </c>
      <c r="E89" s="6" t="s">
        <v>27</v>
      </c>
      <c r="F89" s="6">
        <v>54</v>
      </c>
    </row>
    <row r="90" spans="1:6" x14ac:dyDescent="0.3">
      <c r="A90" s="6" t="s">
        <v>107</v>
      </c>
      <c r="B90" s="6" t="s">
        <v>7</v>
      </c>
      <c r="C90" s="6" t="s">
        <v>22</v>
      </c>
      <c r="D90" s="6" t="s">
        <v>16</v>
      </c>
      <c r="E90" s="6" t="s">
        <v>25</v>
      </c>
      <c r="F90" s="6">
        <v>45</v>
      </c>
    </row>
    <row r="91" spans="1:6" x14ac:dyDescent="0.3">
      <c r="A91" s="6" t="s">
        <v>108</v>
      </c>
      <c r="B91" s="6" t="s">
        <v>7</v>
      </c>
      <c r="C91" s="6" t="s">
        <v>23</v>
      </c>
      <c r="D91" s="6" t="s">
        <v>16</v>
      </c>
      <c r="E91" s="6" t="s">
        <v>27</v>
      </c>
      <c r="F91" s="6">
        <v>54</v>
      </c>
    </row>
    <row r="92" spans="1:6" x14ac:dyDescent="0.3">
      <c r="A92" s="6" t="s">
        <v>109</v>
      </c>
      <c r="B92" s="6" t="s">
        <v>8</v>
      </c>
      <c r="C92" s="6" t="s">
        <v>9</v>
      </c>
      <c r="D92" s="6" t="s">
        <v>16</v>
      </c>
      <c r="E92" s="6" t="s">
        <v>26</v>
      </c>
      <c r="F92" s="6">
        <v>52</v>
      </c>
    </row>
    <row r="93" spans="1:6" x14ac:dyDescent="0.3">
      <c r="A93" s="6" t="s">
        <v>110</v>
      </c>
      <c r="B93" s="6" t="s">
        <v>7</v>
      </c>
      <c r="C93" s="6" t="s">
        <v>23</v>
      </c>
      <c r="D93" s="6" t="s">
        <v>16</v>
      </c>
      <c r="E93" s="6" t="s">
        <v>27</v>
      </c>
      <c r="F93" s="6">
        <v>53</v>
      </c>
    </row>
    <row r="94" spans="1:6" x14ac:dyDescent="0.3">
      <c r="A94" s="6" t="s">
        <v>111</v>
      </c>
      <c r="B94" s="6" t="s">
        <v>7</v>
      </c>
      <c r="C94" s="6" t="s">
        <v>23</v>
      </c>
      <c r="D94" s="6" t="s">
        <v>16</v>
      </c>
      <c r="E94" s="6" t="s">
        <v>27</v>
      </c>
      <c r="F94" s="6">
        <v>54</v>
      </c>
    </row>
    <row r="95" spans="1:6" x14ac:dyDescent="0.3">
      <c r="A95" s="6" t="s">
        <v>112</v>
      </c>
      <c r="B95" s="6" t="s">
        <v>7</v>
      </c>
      <c r="C95" s="6" t="s">
        <v>22</v>
      </c>
      <c r="D95" s="6" t="s">
        <v>16</v>
      </c>
      <c r="E95" s="6" t="s">
        <v>25</v>
      </c>
      <c r="F95" s="6">
        <v>49</v>
      </c>
    </row>
    <row r="96" spans="1:6" x14ac:dyDescent="0.3">
      <c r="A96" s="6" t="s">
        <v>113</v>
      </c>
      <c r="B96" s="6" t="s">
        <v>8</v>
      </c>
      <c r="C96" s="6" t="s">
        <v>21</v>
      </c>
      <c r="D96" s="6" t="s">
        <v>16</v>
      </c>
      <c r="E96" s="6" t="s">
        <v>24</v>
      </c>
      <c r="F96" s="6">
        <v>50</v>
      </c>
    </row>
    <row r="97" spans="1:6" x14ac:dyDescent="0.3">
      <c r="A97" s="6" t="s">
        <v>114</v>
      </c>
      <c r="B97" s="6" t="s">
        <v>7</v>
      </c>
      <c r="C97" s="6" t="s">
        <v>23</v>
      </c>
      <c r="D97" s="6" t="s">
        <v>16</v>
      </c>
      <c r="E97" s="6" t="s">
        <v>27</v>
      </c>
      <c r="F97" s="6">
        <v>54</v>
      </c>
    </row>
    <row r="98" spans="1:6" x14ac:dyDescent="0.3">
      <c r="A98" s="6" t="s">
        <v>115</v>
      </c>
      <c r="B98" s="6" t="s">
        <v>8</v>
      </c>
      <c r="C98" s="6" t="s">
        <v>22</v>
      </c>
      <c r="D98" s="6" t="s">
        <v>16</v>
      </c>
      <c r="E98" s="6" t="s">
        <v>26</v>
      </c>
      <c r="F98" s="6">
        <v>45</v>
      </c>
    </row>
    <row r="99" spans="1:6" x14ac:dyDescent="0.3">
      <c r="A99" s="6" t="s">
        <v>116</v>
      </c>
      <c r="B99" s="6" t="s">
        <v>7</v>
      </c>
      <c r="C99" s="6" t="s">
        <v>23</v>
      </c>
      <c r="D99" s="6" t="s">
        <v>16</v>
      </c>
      <c r="E99" s="6" t="s">
        <v>27</v>
      </c>
      <c r="F99" s="6">
        <v>74</v>
      </c>
    </row>
    <row r="100" spans="1:6" x14ac:dyDescent="0.3">
      <c r="A100" s="6" t="s">
        <v>117</v>
      </c>
      <c r="B100" s="6" t="s">
        <v>8</v>
      </c>
      <c r="C100" s="6" t="s">
        <v>22</v>
      </c>
      <c r="D100" s="6" t="s">
        <v>16</v>
      </c>
      <c r="E100" s="6" t="s">
        <v>24</v>
      </c>
      <c r="F100" s="6">
        <v>41</v>
      </c>
    </row>
    <row r="101" spans="1:6" x14ac:dyDescent="0.3">
      <c r="A101" s="6" t="s">
        <v>118</v>
      </c>
      <c r="B101" s="6" t="s">
        <v>7</v>
      </c>
      <c r="C101" s="6" t="s">
        <v>21</v>
      </c>
      <c r="D101" s="6" t="s">
        <v>16</v>
      </c>
      <c r="E101" s="6" t="s">
        <v>24</v>
      </c>
      <c r="F101" s="6">
        <v>44</v>
      </c>
    </row>
    <row r="102" spans="1:6" x14ac:dyDescent="0.3">
      <c r="A102" s="6" t="s">
        <v>119</v>
      </c>
      <c r="B102" s="6" t="s">
        <v>7</v>
      </c>
      <c r="C102" s="6" t="s">
        <v>9</v>
      </c>
      <c r="D102" s="6" t="s">
        <v>16</v>
      </c>
      <c r="E102" s="6" t="s">
        <v>25</v>
      </c>
      <c r="F102" s="6">
        <v>62</v>
      </c>
    </row>
    <row r="103" spans="1:6" x14ac:dyDescent="0.3">
      <c r="A103" s="6" t="s">
        <v>120</v>
      </c>
      <c r="B103" s="6" t="s">
        <v>7</v>
      </c>
      <c r="C103" s="6" t="s">
        <v>23</v>
      </c>
      <c r="D103" s="6" t="s">
        <v>17</v>
      </c>
      <c r="E103" s="6" t="s">
        <v>27</v>
      </c>
      <c r="F103" s="6">
        <v>49</v>
      </c>
    </row>
    <row r="104" spans="1:6" x14ac:dyDescent="0.3">
      <c r="A104" s="6" t="s">
        <v>121</v>
      </c>
      <c r="B104" s="6" t="s">
        <v>7</v>
      </c>
      <c r="C104" s="6" t="s">
        <v>23</v>
      </c>
      <c r="D104" s="6" t="s">
        <v>16</v>
      </c>
      <c r="E104" s="6" t="s">
        <v>27</v>
      </c>
      <c r="F104" s="6">
        <v>47</v>
      </c>
    </row>
    <row r="105" spans="1:6" x14ac:dyDescent="0.3">
      <c r="A105" s="6" t="s">
        <v>122</v>
      </c>
      <c r="B105" s="6" t="s">
        <v>8</v>
      </c>
      <c r="C105" s="6" t="s">
        <v>9</v>
      </c>
      <c r="D105" s="6" t="s">
        <v>16</v>
      </c>
      <c r="E105" s="6" t="s">
        <v>24</v>
      </c>
      <c r="F105" s="6">
        <v>41</v>
      </c>
    </row>
    <row r="106" spans="1:6" x14ac:dyDescent="0.3">
      <c r="A106" s="6" t="s">
        <v>123</v>
      </c>
      <c r="B106" s="6" t="s">
        <v>8</v>
      </c>
      <c r="C106" s="6" t="s">
        <v>21</v>
      </c>
      <c r="D106" s="6" t="s">
        <v>16</v>
      </c>
      <c r="E106" s="6" t="s">
        <v>24</v>
      </c>
      <c r="F106" s="6">
        <v>37</v>
      </c>
    </row>
    <row r="107" spans="1:6" x14ac:dyDescent="0.3">
      <c r="A107" s="6" t="s">
        <v>124</v>
      </c>
      <c r="B107" s="6" t="s">
        <v>8</v>
      </c>
      <c r="C107" s="6" t="s">
        <v>9</v>
      </c>
      <c r="D107" s="6" t="s">
        <v>16</v>
      </c>
      <c r="E107" s="6" t="s">
        <v>24</v>
      </c>
      <c r="F107" s="6">
        <v>39</v>
      </c>
    </row>
    <row r="108" spans="1:6" x14ac:dyDescent="0.3">
      <c r="A108" s="6" t="s">
        <v>125</v>
      </c>
      <c r="B108" s="6" t="s">
        <v>8</v>
      </c>
      <c r="C108" s="6" t="s">
        <v>9</v>
      </c>
      <c r="D108" s="6" t="s">
        <v>16</v>
      </c>
      <c r="E108" s="6" t="s">
        <v>24</v>
      </c>
      <c r="F108" s="6">
        <v>38</v>
      </c>
    </row>
    <row r="109" spans="1:6" x14ac:dyDescent="0.3">
      <c r="A109" s="6" t="s">
        <v>126</v>
      </c>
      <c r="B109" s="6" t="s">
        <v>8</v>
      </c>
      <c r="C109" s="6" t="s">
        <v>23</v>
      </c>
      <c r="D109" s="6" t="s">
        <v>16</v>
      </c>
      <c r="E109" s="6" t="s">
        <v>27</v>
      </c>
      <c r="F109" s="6">
        <v>53</v>
      </c>
    </row>
    <row r="110" spans="1:6" x14ac:dyDescent="0.3">
      <c r="A110" s="6" t="s">
        <v>127</v>
      </c>
      <c r="B110" s="6" t="s">
        <v>8</v>
      </c>
      <c r="C110" s="6" t="s">
        <v>9</v>
      </c>
      <c r="D110" s="6" t="s">
        <v>16</v>
      </c>
      <c r="E110" s="6" t="s">
        <v>25</v>
      </c>
      <c r="F110" s="6">
        <v>39</v>
      </c>
    </row>
    <row r="111" spans="1:6" x14ac:dyDescent="0.3">
      <c r="A111" s="6" t="s">
        <v>128</v>
      </c>
      <c r="B111" s="6" t="s">
        <v>8</v>
      </c>
      <c r="C111" s="6" t="s">
        <v>9</v>
      </c>
      <c r="D111" s="6" t="s">
        <v>16</v>
      </c>
      <c r="E111" s="6" t="s">
        <v>24</v>
      </c>
      <c r="F111" s="6">
        <v>41</v>
      </c>
    </row>
    <row r="112" spans="1:6" x14ac:dyDescent="0.3">
      <c r="A112" s="6" t="s">
        <v>129</v>
      </c>
      <c r="B112" s="6" t="s">
        <v>8</v>
      </c>
      <c r="C112" s="6" t="s">
        <v>9</v>
      </c>
      <c r="D112" s="6" t="s">
        <v>16</v>
      </c>
      <c r="E112" s="6" t="s">
        <v>24</v>
      </c>
      <c r="F112" s="6">
        <v>41</v>
      </c>
    </row>
    <row r="113" spans="1:6" x14ac:dyDescent="0.3">
      <c r="A113" s="6" t="s">
        <v>130</v>
      </c>
      <c r="B113" s="6" t="s">
        <v>7</v>
      </c>
      <c r="C113" s="6" t="s">
        <v>21</v>
      </c>
      <c r="D113" s="6" t="s">
        <v>16</v>
      </c>
      <c r="E113" s="6" t="s">
        <v>24</v>
      </c>
      <c r="F113" s="6">
        <v>53</v>
      </c>
    </row>
    <row r="114" spans="1:6" x14ac:dyDescent="0.3">
      <c r="A114" s="6" t="s">
        <v>131</v>
      </c>
      <c r="B114" s="6" t="s">
        <v>8</v>
      </c>
      <c r="C114" s="6" t="s">
        <v>9</v>
      </c>
      <c r="D114" s="6" t="s">
        <v>16</v>
      </c>
      <c r="E114" s="6" t="s">
        <v>25</v>
      </c>
      <c r="F114" s="6">
        <v>42</v>
      </c>
    </row>
    <row r="115" spans="1:6" x14ac:dyDescent="0.3">
      <c r="A115" s="6" t="s">
        <v>132</v>
      </c>
      <c r="B115" s="6" t="s">
        <v>8</v>
      </c>
      <c r="C115" s="6" t="s">
        <v>22</v>
      </c>
      <c r="D115" s="6" t="s">
        <v>16</v>
      </c>
      <c r="E115" s="6" t="s">
        <v>25</v>
      </c>
      <c r="F115" s="6">
        <v>56</v>
      </c>
    </row>
    <row r="116" spans="1:6" x14ac:dyDescent="0.3">
      <c r="A116" s="6" t="s">
        <v>133</v>
      </c>
      <c r="B116" s="6" t="s">
        <v>8</v>
      </c>
      <c r="C116" s="6" t="s">
        <v>9</v>
      </c>
      <c r="D116" s="6" t="s">
        <v>16</v>
      </c>
      <c r="E116" s="6" t="s">
        <v>24</v>
      </c>
      <c r="F116" s="6">
        <v>44</v>
      </c>
    </row>
    <row r="117" spans="1:6" x14ac:dyDescent="0.3">
      <c r="A117" s="6" t="s">
        <v>134</v>
      </c>
      <c r="B117" s="6" t="s">
        <v>8</v>
      </c>
      <c r="C117" s="6" t="s">
        <v>9</v>
      </c>
      <c r="D117" s="6" t="s">
        <v>16</v>
      </c>
      <c r="E117" s="6" t="s">
        <v>24</v>
      </c>
      <c r="F117" s="6">
        <v>51</v>
      </c>
    </row>
    <row r="118" spans="1:6" x14ac:dyDescent="0.3">
      <c r="A118" s="6" t="s">
        <v>135</v>
      </c>
      <c r="B118" s="6" t="s">
        <v>7</v>
      </c>
      <c r="C118" s="6" t="s">
        <v>23</v>
      </c>
      <c r="D118" s="6" t="s">
        <v>16</v>
      </c>
      <c r="E118" s="6" t="s">
        <v>27</v>
      </c>
      <c r="F118" s="6">
        <v>52</v>
      </c>
    </row>
    <row r="119" spans="1:6" x14ac:dyDescent="0.3">
      <c r="A119" s="6" t="s">
        <v>136</v>
      </c>
      <c r="B119" s="6" t="s">
        <v>7</v>
      </c>
      <c r="C119" s="6" t="s">
        <v>22</v>
      </c>
      <c r="D119" s="6" t="s">
        <v>16</v>
      </c>
      <c r="E119" s="6" t="s">
        <v>25</v>
      </c>
      <c r="F119" s="6">
        <v>39</v>
      </c>
    </row>
    <row r="120" spans="1:6" x14ac:dyDescent="0.3">
      <c r="A120" s="6" t="s">
        <v>137</v>
      </c>
      <c r="B120" s="6" t="s">
        <v>7</v>
      </c>
      <c r="C120" s="6" t="s">
        <v>9</v>
      </c>
      <c r="D120" s="6" t="s">
        <v>16</v>
      </c>
      <c r="E120" s="6" t="s">
        <v>26</v>
      </c>
      <c r="F120" s="6">
        <v>45</v>
      </c>
    </row>
    <row r="121" spans="1:6" x14ac:dyDescent="0.3">
      <c r="A121" s="6" t="s">
        <v>138</v>
      </c>
      <c r="B121" s="6" t="s">
        <v>7</v>
      </c>
      <c r="C121" s="6" t="s">
        <v>23</v>
      </c>
      <c r="D121" s="6" t="s">
        <v>16</v>
      </c>
      <c r="E121" s="6" t="s">
        <v>27</v>
      </c>
      <c r="F121" s="6">
        <v>48</v>
      </c>
    </row>
    <row r="122" spans="1:6" x14ac:dyDescent="0.3">
      <c r="A122" s="6" t="s">
        <v>139</v>
      </c>
      <c r="B122" s="6" t="s">
        <v>8</v>
      </c>
      <c r="C122" s="6" t="s">
        <v>22</v>
      </c>
      <c r="D122" s="6" t="s">
        <v>16</v>
      </c>
      <c r="E122" s="6" t="s">
        <v>25</v>
      </c>
      <c r="F122" s="6">
        <v>38</v>
      </c>
    </row>
    <row r="123" spans="1:6" x14ac:dyDescent="0.3">
      <c r="A123" s="6" t="s">
        <v>140</v>
      </c>
      <c r="B123" s="6" t="s">
        <v>7</v>
      </c>
      <c r="C123" s="6" t="s">
        <v>21</v>
      </c>
      <c r="D123" s="6" t="s">
        <v>16</v>
      </c>
      <c r="E123" s="6" t="s">
        <v>24</v>
      </c>
      <c r="F123" s="6">
        <v>40</v>
      </c>
    </row>
    <row r="124" spans="1:6" x14ac:dyDescent="0.3">
      <c r="A124" s="6" t="s">
        <v>141</v>
      </c>
      <c r="B124" s="6" t="s">
        <v>7</v>
      </c>
      <c r="C124" s="6" t="s">
        <v>23</v>
      </c>
      <c r="D124" s="6" t="s">
        <v>16</v>
      </c>
      <c r="E124" s="6" t="s">
        <v>27</v>
      </c>
      <c r="F124" s="6">
        <v>45</v>
      </c>
    </row>
    <row r="125" spans="1:6" x14ac:dyDescent="0.3">
      <c r="A125" s="6" t="s">
        <v>142</v>
      </c>
      <c r="B125" s="6" t="s">
        <v>7</v>
      </c>
      <c r="C125" s="6" t="s">
        <v>23</v>
      </c>
      <c r="D125" s="6" t="s">
        <v>16</v>
      </c>
      <c r="E125" s="6" t="s">
        <v>26</v>
      </c>
      <c r="F125" s="6">
        <v>45</v>
      </c>
    </row>
    <row r="126" spans="1:6" x14ac:dyDescent="0.3">
      <c r="A126" s="6" t="s">
        <v>143</v>
      </c>
      <c r="B126" s="6" t="s">
        <v>7</v>
      </c>
      <c r="C126" s="6" t="s">
        <v>22</v>
      </c>
      <c r="D126" s="6" t="s">
        <v>16</v>
      </c>
      <c r="E126" s="6" t="s">
        <v>25</v>
      </c>
      <c r="F126" s="6">
        <v>37</v>
      </c>
    </row>
    <row r="127" spans="1:6" x14ac:dyDescent="0.3">
      <c r="A127" s="6" t="s">
        <v>144</v>
      </c>
      <c r="B127" s="6" t="s">
        <v>7</v>
      </c>
      <c r="C127" s="6" t="s">
        <v>21</v>
      </c>
      <c r="D127" s="6" t="s">
        <v>16</v>
      </c>
      <c r="E127" s="6" t="s">
        <v>24</v>
      </c>
      <c r="F127" s="6">
        <v>38</v>
      </c>
    </row>
    <row r="128" spans="1:6" x14ac:dyDescent="0.3">
      <c r="A128" s="6" t="s">
        <v>145</v>
      </c>
      <c r="B128" s="6" t="s">
        <v>7</v>
      </c>
      <c r="C128" s="6" t="s">
        <v>22</v>
      </c>
      <c r="D128" s="6" t="s">
        <v>16</v>
      </c>
      <c r="E128" s="6" t="s">
        <v>24</v>
      </c>
      <c r="F128" s="6">
        <v>51</v>
      </c>
    </row>
    <row r="129" spans="1:6" x14ac:dyDescent="0.3">
      <c r="A129" s="6" t="s">
        <v>146</v>
      </c>
      <c r="B129" s="6" t="s">
        <v>7</v>
      </c>
      <c r="C129" s="6" t="s">
        <v>22</v>
      </c>
      <c r="D129" s="6" t="s">
        <v>16</v>
      </c>
      <c r="E129" s="6" t="s">
        <v>25</v>
      </c>
      <c r="F129" s="6">
        <v>39</v>
      </c>
    </row>
    <row r="130" spans="1:6" x14ac:dyDescent="0.3">
      <c r="A130" s="6" t="s">
        <v>147</v>
      </c>
      <c r="B130" s="6" t="s">
        <v>8</v>
      </c>
      <c r="C130" s="6" t="s">
        <v>9</v>
      </c>
      <c r="D130" s="6" t="s">
        <v>16</v>
      </c>
      <c r="E130" s="6" t="s">
        <v>24</v>
      </c>
      <c r="F130" s="6">
        <v>33</v>
      </c>
    </row>
    <row r="131" spans="1:6" x14ac:dyDescent="0.3">
      <c r="A131" s="6" t="s">
        <v>148</v>
      </c>
      <c r="B131" s="6" t="s">
        <v>8</v>
      </c>
      <c r="C131" s="6" t="s">
        <v>9</v>
      </c>
      <c r="D131" s="6" t="s">
        <v>16</v>
      </c>
      <c r="E131" s="6" t="s">
        <v>24</v>
      </c>
      <c r="F131" s="6">
        <v>39</v>
      </c>
    </row>
    <row r="132" spans="1:6" x14ac:dyDescent="0.3">
      <c r="A132" s="6" t="s">
        <v>149</v>
      </c>
      <c r="B132" s="6" t="s">
        <v>8</v>
      </c>
      <c r="C132" s="6" t="s">
        <v>9</v>
      </c>
      <c r="D132" s="6" t="s">
        <v>16</v>
      </c>
      <c r="E132" s="6" t="s">
        <v>24</v>
      </c>
      <c r="F132" s="6">
        <v>44</v>
      </c>
    </row>
    <row r="133" spans="1:6" x14ac:dyDescent="0.3">
      <c r="A133" s="6" t="s">
        <v>150</v>
      </c>
      <c r="B133" s="6" t="s">
        <v>8</v>
      </c>
      <c r="C133" s="6" t="s">
        <v>9</v>
      </c>
      <c r="D133" s="6" t="s">
        <v>16</v>
      </c>
      <c r="E133" s="6" t="s">
        <v>24</v>
      </c>
      <c r="F133" s="6">
        <v>33</v>
      </c>
    </row>
    <row r="134" spans="1:6" x14ac:dyDescent="0.3">
      <c r="A134" s="6" t="s">
        <v>151</v>
      </c>
      <c r="B134" s="6" t="s">
        <v>7</v>
      </c>
      <c r="C134" s="6" t="s">
        <v>9</v>
      </c>
      <c r="D134" s="6" t="s">
        <v>16</v>
      </c>
      <c r="E134" s="6" t="s">
        <v>25</v>
      </c>
      <c r="F134" s="6">
        <v>33</v>
      </c>
    </row>
    <row r="135" spans="1:6" x14ac:dyDescent="0.3">
      <c r="A135" s="6" t="s">
        <v>152</v>
      </c>
      <c r="B135" s="6" t="s">
        <v>8</v>
      </c>
      <c r="C135" s="6" t="s">
        <v>9</v>
      </c>
      <c r="D135" s="6" t="s">
        <v>16</v>
      </c>
      <c r="E135" s="6" t="s">
        <v>24</v>
      </c>
      <c r="F135" s="6">
        <v>32</v>
      </c>
    </row>
    <row r="136" spans="1:6" x14ac:dyDescent="0.3">
      <c r="A136" s="6" t="s">
        <v>153</v>
      </c>
      <c r="B136" s="6" t="s">
        <v>7</v>
      </c>
      <c r="C136" s="6" t="s">
        <v>21</v>
      </c>
      <c r="D136" s="6" t="s">
        <v>16</v>
      </c>
      <c r="E136" s="6" t="s">
        <v>24</v>
      </c>
      <c r="F136" s="6">
        <v>45</v>
      </c>
    </row>
    <row r="137" spans="1:6" x14ac:dyDescent="0.3">
      <c r="A137" s="6" t="s">
        <v>154</v>
      </c>
      <c r="B137" s="6" t="s">
        <v>8</v>
      </c>
      <c r="C137" s="6" t="s">
        <v>22</v>
      </c>
      <c r="D137" s="6" t="s">
        <v>16</v>
      </c>
      <c r="E137" s="6" t="s">
        <v>25</v>
      </c>
      <c r="F137" s="6">
        <v>37</v>
      </c>
    </row>
    <row r="138" spans="1:6" x14ac:dyDescent="0.3">
      <c r="A138" s="6" t="s">
        <v>155</v>
      </c>
      <c r="B138" s="6" t="s">
        <v>8</v>
      </c>
      <c r="C138" s="6" t="s">
        <v>9</v>
      </c>
      <c r="D138" s="6" t="s">
        <v>16</v>
      </c>
      <c r="E138" s="6" t="s">
        <v>24</v>
      </c>
      <c r="F138" s="6">
        <v>45</v>
      </c>
    </row>
    <row r="139" spans="1:6" x14ac:dyDescent="0.3">
      <c r="A139" s="6" t="s">
        <v>156</v>
      </c>
      <c r="B139" s="6" t="s">
        <v>7</v>
      </c>
      <c r="C139" s="6" t="s">
        <v>23</v>
      </c>
      <c r="D139" s="6" t="s">
        <v>16</v>
      </c>
      <c r="E139" s="6" t="s">
        <v>25</v>
      </c>
      <c r="F139" s="6">
        <v>39</v>
      </c>
    </row>
    <row r="140" spans="1:6" x14ac:dyDescent="0.3">
      <c r="A140" s="6" t="s">
        <v>157</v>
      </c>
      <c r="B140" s="6" t="s">
        <v>7</v>
      </c>
      <c r="C140" s="6" t="s">
        <v>21</v>
      </c>
      <c r="D140" s="6" t="s">
        <v>16</v>
      </c>
      <c r="E140" s="6" t="s">
        <v>24</v>
      </c>
      <c r="F140" s="6">
        <v>32</v>
      </c>
    </row>
    <row r="141" spans="1:6" x14ac:dyDescent="0.3">
      <c r="A141" s="6" t="s">
        <v>158</v>
      </c>
      <c r="B141" s="6" t="s">
        <v>8</v>
      </c>
      <c r="C141" s="6" t="s">
        <v>9</v>
      </c>
      <c r="D141" s="6" t="s">
        <v>16</v>
      </c>
      <c r="E141" s="6" t="s">
        <v>24</v>
      </c>
      <c r="F141" s="6">
        <v>36</v>
      </c>
    </row>
    <row r="142" spans="1:6" x14ac:dyDescent="0.3">
      <c r="A142" s="6" t="s">
        <v>159</v>
      </c>
      <c r="B142" s="6" t="s">
        <v>7</v>
      </c>
      <c r="C142" s="6" t="s">
        <v>9</v>
      </c>
      <c r="D142" s="6" t="s">
        <v>16</v>
      </c>
      <c r="E142" s="6" t="s">
        <v>25</v>
      </c>
      <c r="F142" s="6">
        <v>32</v>
      </c>
    </row>
    <row r="143" spans="1:6" x14ac:dyDescent="0.3">
      <c r="A143" s="6" t="s">
        <v>160</v>
      </c>
      <c r="B143" s="6" t="s">
        <v>7</v>
      </c>
      <c r="C143" s="6" t="s">
        <v>22</v>
      </c>
      <c r="D143" s="6" t="s">
        <v>16</v>
      </c>
      <c r="E143" s="6" t="s">
        <v>26</v>
      </c>
      <c r="F143" s="6">
        <v>35</v>
      </c>
    </row>
    <row r="144" spans="1:6" x14ac:dyDescent="0.3">
      <c r="A144" s="6" t="s">
        <v>161</v>
      </c>
      <c r="B144" s="6" t="s">
        <v>7</v>
      </c>
      <c r="C144" s="6" t="s">
        <v>21</v>
      </c>
      <c r="D144" s="6" t="s">
        <v>16</v>
      </c>
      <c r="E144" s="6" t="s">
        <v>25</v>
      </c>
      <c r="F144" s="6">
        <v>48</v>
      </c>
    </row>
    <row r="145" spans="1:6" x14ac:dyDescent="0.3">
      <c r="A145" s="6" t="s">
        <v>162</v>
      </c>
      <c r="B145" s="6" t="s">
        <v>7</v>
      </c>
      <c r="C145" s="6" t="s">
        <v>23</v>
      </c>
      <c r="D145" s="6" t="s">
        <v>16</v>
      </c>
      <c r="E145" s="6" t="s">
        <v>27</v>
      </c>
      <c r="F145" s="6">
        <v>50</v>
      </c>
    </row>
    <row r="146" spans="1:6" x14ac:dyDescent="0.3">
      <c r="A146" s="6" t="s">
        <v>163</v>
      </c>
      <c r="B146" s="6" t="s">
        <v>8</v>
      </c>
      <c r="C146" s="6" t="s">
        <v>23</v>
      </c>
      <c r="D146" s="6" t="s">
        <v>17</v>
      </c>
      <c r="E146" s="6" t="s">
        <v>27</v>
      </c>
      <c r="F146" s="6">
        <v>48</v>
      </c>
    </row>
    <row r="147" spans="1:6" x14ac:dyDescent="0.3">
      <c r="A147" s="6" t="s">
        <v>164</v>
      </c>
      <c r="B147" s="6" t="s">
        <v>7</v>
      </c>
      <c r="C147" s="6" t="s">
        <v>23</v>
      </c>
      <c r="D147" s="6" t="s">
        <v>16</v>
      </c>
      <c r="E147" s="6" t="s">
        <v>27</v>
      </c>
      <c r="F147" s="6">
        <v>43</v>
      </c>
    </row>
    <row r="148" spans="1:6" x14ac:dyDescent="0.3">
      <c r="A148" s="6" t="s">
        <v>165</v>
      </c>
      <c r="B148" s="6" t="s">
        <v>8</v>
      </c>
      <c r="C148" s="6" t="s">
        <v>9</v>
      </c>
      <c r="D148" s="6" t="s">
        <v>16</v>
      </c>
      <c r="E148" s="6" t="s">
        <v>24</v>
      </c>
      <c r="F148" s="6">
        <v>41</v>
      </c>
    </row>
    <row r="149" spans="1:6" x14ac:dyDescent="0.3">
      <c r="A149" s="6" t="s">
        <v>166</v>
      </c>
      <c r="B149" s="6" t="s">
        <v>7</v>
      </c>
      <c r="C149" s="6" t="s">
        <v>23</v>
      </c>
      <c r="D149" s="6" t="s">
        <v>16</v>
      </c>
      <c r="E149" s="6" t="s">
        <v>26</v>
      </c>
      <c r="F149" s="6">
        <v>49</v>
      </c>
    </row>
    <row r="150" spans="1:6" x14ac:dyDescent="0.3">
      <c r="A150" s="6" t="s">
        <v>167</v>
      </c>
      <c r="B150" s="6" t="s">
        <v>7</v>
      </c>
      <c r="C150" s="6" t="s">
        <v>23</v>
      </c>
      <c r="D150" s="6" t="s">
        <v>16</v>
      </c>
      <c r="E150" s="6" t="s">
        <v>27</v>
      </c>
      <c r="F150" s="6">
        <v>42</v>
      </c>
    </row>
    <row r="151" spans="1:6" x14ac:dyDescent="0.3">
      <c r="A151" s="6" t="s">
        <v>168</v>
      </c>
      <c r="B151" s="6" t="s">
        <v>8</v>
      </c>
      <c r="C151" s="6" t="s">
        <v>9</v>
      </c>
      <c r="D151" s="6" t="s">
        <v>16</v>
      </c>
      <c r="E151" s="6" t="s">
        <v>24</v>
      </c>
      <c r="F151" s="6">
        <v>39</v>
      </c>
    </row>
    <row r="152" spans="1:6" x14ac:dyDescent="0.3">
      <c r="A152" s="6" t="s">
        <v>169</v>
      </c>
      <c r="B152" s="6" t="s">
        <v>8</v>
      </c>
      <c r="C152" s="6" t="s">
        <v>9</v>
      </c>
      <c r="D152" s="6" t="s">
        <v>16</v>
      </c>
      <c r="E152" s="6" t="s">
        <v>25</v>
      </c>
      <c r="F152" s="6">
        <v>37</v>
      </c>
    </row>
    <row r="153" spans="1:6" x14ac:dyDescent="0.3">
      <c r="A153" s="6" t="s">
        <v>170</v>
      </c>
      <c r="B153" s="6" t="s">
        <v>8</v>
      </c>
      <c r="C153" s="6" t="s">
        <v>9</v>
      </c>
      <c r="D153" s="6" t="s">
        <v>16</v>
      </c>
      <c r="E153" s="6" t="s">
        <v>24</v>
      </c>
      <c r="F153" s="6">
        <v>32</v>
      </c>
    </row>
    <row r="154" spans="1:6" x14ac:dyDescent="0.3">
      <c r="A154" s="6" t="s">
        <v>171</v>
      </c>
      <c r="B154" s="6" t="s">
        <v>7</v>
      </c>
      <c r="C154" s="6" t="s">
        <v>9</v>
      </c>
      <c r="D154" s="6" t="s">
        <v>16</v>
      </c>
      <c r="E154" s="6" t="s">
        <v>26</v>
      </c>
      <c r="F154" s="6">
        <v>45</v>
      </c>
    </row>
    <row r="155" spans="1:6" x14ac:dyDescent="0.3">
      <c r="A155" s="6" t="s">
        <v>172</v>
      </c>
      <c r="B155" s="6" t="s">
        <v>8</v>
      </c>
      <c r="C155" s="6" t="s">
        <v>9</v>
      </c>
      <c r="D155" s="6" t="s">
        <v>16</v>
      </c>
      <c r="E155" s="6" t="s">
        <v>24</v>
      </c>
      <c r="F155" s="6">
        <v>31</v>
      </c>
    </row>
    <row r="156" spans="1:6" x14ac:dyDescent="0.3">
      <c r="A156" s="6" t="s">
        <v>173</v>
      </c>
      <c r="B156" s="6" t="s">
        <v>8</v>
      </c>
      <c r="C156" s="6" t="s">
        <v>9</v>
      </c>
      <c r="D156" s="6" t="s">
        <v>16</v>
      </c>
      <c r="E156" s="6" t="s">
        <v>24</v>
      </c>
      <c r="F156" s="6">
        <v>38</v>
      </c>
    </row>
    <row r="157" spans="1:6" x14ac:dyDescent="0.3">
      <c r="A157" s="6" t="s">
        <v>174</v>
      </c>
      <c r="B157" s="6" t="s">
        <v>7</v>
      </c>
      <c r="C157" s="6" t="s">
        <v>23</v>
      </c>
      <c r="D157" s="6" t="s">
        <v>16</v>
      </c>
      <c r="E157" s="6" t="s">
        <v>27</v>
      </c>
      <c r="F157" s="6">
        <v>39</v>
      </c>
    </row>
    <row r="158" spans="1:6" x14ac:dyDescent="0.3">
      <c r="A158" s="6" t="s">
        <v>175</v>
      </c>
      <c r="B158" s="6" t="s">
        <v>7</v>
      </c>
      <c r="C158" s="6" t="s">
        <v>9</v>
      </c>
      <c r="D158" s="6" t="s">
        <v>16</v>
      </c>
      <c r="E158" s="6" t="s">
        <v>24</v>
      </c>
      <c r="F158" s="6">
        <v>45</v>
      </c>
    </row>
    <row r="159" spans="1:6" x14ac:dyDescent="0.3">
      <c r="A159" s="6" t="s">
        <v>176</v>
      </c>
      <c r="B159" s="6" t="s">
        <v>8</v>
      </c>
      <c r="C159" s="6" t="s">
        <v>23</v>
      </c>
      <c r="D159" s="6" t="s">
        <v>16</v>
      </c>
      <c r="E159" s="6" t="s">
        <v>25</v>
      </c>
      <c r="F159" s="6">
        <v>55</v>
      </c>
    </row>
    <row r="160" spans="1:6" x14ac:dyDescent="0.3">
      <c r="A160" s="6" t="s">
        <v>177</v>
      </c>
      <c r="B160" s="6" t="s">
        <v>8</v>
      </c>
      <c r="C160" s="6" t="s">
        <v>9</v>
      </c>
      <c r="D160" s="6" t="s">
        <v>16</v>
      </c>
      <c r="E160" s="6" t="s">
        <v>24</v>
      </c>
      <c r="F160" s="6">
        <v>29</v>
      </c>
    </row>
    <row r="161" spans="1:6" x14ac:dyDescent="0.3">
      <c r="A161" s="6" t="s">
        <v>178</v>
      </c>
      <c r="B161" s="6" t="s">
        <v>7</v>
      </c>
      <c r="C161" s="6" t="s">
        <v>23</v>
      </c>
      <c r="D161" s="6" t="s">
        <v>16</v>
      </c>
      <c r="E161" s="6" t="s">
        <v>26</v>
      </c>
      <c r="F161" s="6">
        <v>51</v>
      </c>
    </row>
    <row r="162" spans="1:6" x14ac:dyDescent="0.3">
      <c r="A162" s="6" t="s">
        <v>179</v>
      </c>
      <c r="B162" s="6" t="s">
        <v>8</v>
      </c>
      <c r="C162" s="6" t="s">
        <v>23</v>
      </c>
      <c r="D162" s="6" t="s">
        <v>16</v>
      </c>
      <c r="E162" s="6" t="s">
        <v>27</v>
      </c>
      <c r="F162" s="6">
        <v>42</v>
      </c>
    </row>
    <row r="163" spans="1:6" x14ac:dyDescent="0.3">
      <c r="A163" s="6" t="s">
        <v>253</v>
      </c>
      <c r="B163" s="6" t="s">
        <v>8</v>
      </c>
      <c r="C163" s="6" t="s">
        <v>9</v>
      </c>
      <c r="D163" s="6" t="s">
        <v>16</v>
      </c>
      <c r="E163" s="6" t="s">
        <v>477</v>
      </c>
      <c r="F163" s="6">
        <v>30</v>
      </c>
    </row>
    <row r="164" spans="1:6" x14ac:dyDescent="0.3">
      <c r="A164" s="6" t="s">
        <v>254</v>
      </c>
      <c r="B164" s="6" t="s">
        <v>8</v>
      </c>
      <c r="C164" s="6" t="s">
        <v>9</v>
      </c>
      <c r="D164" s="6" t="s">
        <v>16</v>
      </c>
      <c r="E164" s="6" t="s">
        <v>24</v>
      </c>
      <c r="F164" s="6">
        <v>28</v>
      </c>
    </row>
    <row r="165" spans="1:6" x14ac:dyDescent="0.3">
      <c r="A165" s="6" t="s">
        <v>255</v>
      </c>
      <c r="B165" s="6" t="s">
        <v>8</v>
      </c>
      <c r="C165" s="6" t="s">
        <v>9</v>
      </c>
      <c r="D165" s="6" t="s">
        <v>16</v>
      </c>
      <c r="E165" s="6" t="s">
        <v>24</v>
      </c>
      <c r="F165" s="6">
        <v>31</v>
      </c>
    </row>
    <row r="166" spans="1:6" x14ac:dyDescent="0.3">
      <c r="A166" s="6" t="s">
        <v>256</v>
      </c>
      <c r="B166" s="6" t="s">
        <v>8</v>
      </c>
      <c r="C166" s="6" t="s">
        <v>9</v>
      </c>
      <c r="D166" s="6" t="s">
        <v>16</v>
      </c>
      <c r="E166" s="6" t="s">
        <v>24</v>
      </c>
      <c r="F166" s="6">
        <v>51</v>
      </c>
    </row>
    <row r="167" spans="1:6" x14ac:dyDescent="0.3">
      <c r="A167" s="6" t="s">
        <v>257</v>
      </c>
      <c r="B167" s="6" t="s">
        <v>7</v>
      </c>
      <c r="C167" s="6" t="s">
        <v>9</v>
      </c>
      <c r="D167" s="6" t="s">
        <v>16</v>
      </c>
      <c r="E167" s="6" t="s">
        <v>24</v>
      </c>
      <c r="F167" s="6">
        <v>26</v>
      </c>
    </row>
    <row r="168" spans="1:6" x14ac:dyDescent="0.3">
      <c r="A168" s="6" t="s">
        <v>258</v>
      </c>
      <c r="B168" s="6" t="s">
        <v>7</v>
      </c>
      <c r="C168" s="6" t="s">
        <v>23</v>
      </c>
      <c r="D168" s="6" t="s">
        <v>16</v>
      </c>
      <c r="E168" s="6" t="s">
        <v>26</v>
      </c>
      <c r="F168" s="6">
        <v>41</v>
      </c>
    </row>
    <row r="169" spans="1:6" x14ac:dyDescent="0.3">
      <c r="A169" s="6" t="s">
        <v>259</v>
      </c>
      <c r="B169" s="6" t="s">
        <v>7</v>
      </c>
      <c r="C169" s="6" t="s">
        <v>23</v>
      </c>
      <c r="D169" s="6" t="s">
        <v>16</v>
      </c>
      <c r="E169" s="6" t="s">
        <v>26</v>
      </c>
      <c r="F169" s="6">
        <v>54</v>
      </c>
    </row>
    <row r="170" spans="1:6" x14ac:dyDescent="0.3">
      <c r="A170" s="6" t="s">
        <v>260</v>
      </c>
      <c r="B170" s="6" t="s">
        <v>7</v>
      </c>
      <c r="C170" s="6" t="s">
        <v>23</v>
      </c>
      <c r="D170" s="6" t="s">
        <v>16</v>
      </c>
      <c r="E170" s="6" t="s">
        <v>26</v>
      </c>
      <c r="F170" s="6">
        <v>49</v>
      </c>
    </row>
    <row r="171" spans="1:6" x14ac:dyDescent="0.3">
      <c r="A171" s="6" t="s">
        <v>261</v>
      </c>
      <c r="B171" s="6" t="s">
        <v>7</v>
      </c>
      <c r="C171" s="6" t="s">
        <v>22</v>
      </c>
      <c r="D171" s="6" t="s">
        <v>16</v>
      </c>
      <c r="E171" s="6" t="s">
        <v>25</v>
      </c>
      <c r="F171" s="6">
        <v>38</v>
      </c>
    </row>
    <row r="172" spans="1:6" x14ac:dyDescent="0.3">
      <c r="A172" s="6" t="s">
        <v>262</v>
      </c>
      <c r="B172" s="6" t="s">
        <v>8</v>
      </c>
      <c r="C172" s="6" t="s">
        <v>9</v>
      </c>
      <c r="D172" s="6" t="s">
        <v>16</v>
      </c>
      <c r="E172" s="6" t="s">
        <v>25</v>
      </c>
      <c r="F172" s="6">
        <v>39</v>
      </c>
    </row>
    <row r="173" spans="1:6" x14ac:dyDescent="0.3">
      <c r="A173" s="6" t="s">
        <v>263</v>
      </c>
      <c r="B173" s="6" t="s">
        <v>7</v>
      </c>
      <c r="C173" s="6" t="s">
        <v>23</v>
      </c>
      <c r="D173" s="6" t="s">
        <v>16</v>
      </c>
      <c r="E173" s="6" t="s">
        <v>25</v>
      </c>
      <c r="F173" s="6">
        <v>35</v>
      </c>
    </row>
    <row r="174" spans="1:6" x14ac:dyDescent="0.3">
      <c r="A174" s="6" t="s">
        <v>264</v>
      </c>
      <c r="B174" s="6" t="s">
        <v>8</v>
      </c>
      <c r="C174" s="6" t="s">
        <v>21</v>
      </c>
      <c r="D174" s="6" t="s">
        <v>16</v>
      </c>
      <c r="E174" s="6" t="s">
        <v>24</v>
      </c>
      <c r="F174" s="6">
        <v>22</v>
      </c>
    </row>
    <row r="175" spans="1:6" x14ac:dyDescent="0.3">
      <c r="A175" s="6" t="s">
        <v>265</v>
      </c>
      <c r="B175" s="6" t="s">
        <v>7</v>
      </c>
      <c r="C175" s="6" t="s">
        <v>23</v>
      </c>
      <c r="D175" s="6" t="s">
        <v>16</v>
      </c>
      <c r="E175" s="6" t="s">
        <v>26</v>
      </c>
      <c r="F175" s="6">
        <v>46</v>
      </c>
    </row>
    <row r="176" spans="1:6" x14ac:dyDescent="0.3">
      <c r="A176" s="6" t="s">
        <v>266</v>
      </c>
      <c r="B176" s="6" t="s">
        <v>7</v>
      </c>
      <c r="C176" s="6" t="s">
        <v>9</v>
      </c>
      <c r="D176" s="6" t="s">
        <v>16</v>
      </c>
      <c r="E176" s="6" t="s">
        <v>25</v>
      </c>
      <c r="F176" s="6">
        <v>28</v>
      </c>
    </row>
    <row r="177" spans="1:6" x14ac:dyDescent="0.3">
      <c r="A177" s="6" t="s">
        <v>267</v>
      </c>
      <c r="B177" s="6" t="s">
        <v>8</v>
      </c>
      <c r="C177" s="6" t="s">
        <v>23</v>
      </c>
      <c r="D177" s="6" t="s">
        <v>16</v>
      </c>
      <c r="E177" s="6" t="s">
        <v>26</v>
      </c>
      <c r="F177" s="6">
        <v>33</v>
      </c>
    </row>
    <row r="178" spans="1:6" x14ac:dyDescent="0.3">
      <c r="A178" s="6" t="s">
        <v>268</v>
      </c>
      <c r="B178" s="6" t="s">
        <v>8</v>
      </c>
      <c r="C178" s="6" t="s">
        <v>9</v>
      </c>
      <c r="D178" s="6" t="s">
        <v>16</v>
      </c>
      <c r="E178" s="6" t="s">
        <v>24</v>
      </c>
      <c r="F178" s="6">
        <v>25</v>
      </c>
    </row>
    <row r="179" spans="1:6" x14ac:dyDescent="0.3">
      <c r="A179" s="6" t="s">
        <v>269</v>
      </c>
      <c r="B179" s="6" t="s">
        <v>8</v>
      </c>
      <c r="C179" s="6" t="s">
        <v>9</v>
      </c>
      <c r="D179" s="6" t="s">
        <v>16</v>
      </c>
      <c r="E179" s="6" t="s">
        <v>25</v>
      </c>
      <c r="F179" s="6">
        <v>27</v>
      </c>
    </row>
    <row r="180" spans="1:6" x14ac:dyDescent="0.3">
      <c r="A180" s="6" t="s">
        <v>270</v>
      </c>
      <c r="B180" s="6" t="s">
        <v>7</v>
      </c>
      <c r="C180" s="6" t="s">
        <v>9</v>
      </c>
      <c r="D180" s="6" t="s">
        <v>16</v>
      </c>
      <c r="E180" s="6" t="s">
        <v>26</v>
      </c>
      <c r="F180" s="6">
        <v>37</v>
      </c>
    </row>
    <row r="181" spans="1:6" x14ac:dyDescent="0.3">
      <c r="A181" s="6" t="s">
        <v>271</v>
      </c>
      <c r="B181" s="6" t="s">
        <v>7</v>
      </c>
      <c r="C181" s="6" t="s">
        <v>9</v>
      </c>
      <c r="D181" s="6" t="s">
        <v>16</v>
      </c>
      <c r="E181" s="6" t="s">
        <v>26</v>
      </c>
      <c r="F181" s="6">
        <v>40</v>
      </c>
    </row>
    <row r="182" spans="1:6" x14ac:dyDescent="0.3">
      <c r="A182" s="6" t="s">
        <v>272</v>
      </c>
      <c r="B182" s="6" t="s">
        <v>7</v>
      </c>
      <c r="C182" s="6" t="s">
        <v>9</v>
      </c>
      <c r="D182" s="6" t="s">
        <v>16</v>
      </c>
      <c r="E182" s="6" t="s">
        <v>26</v>
      </c>
      <c r="F182" s="6">
        <v>55</v>
      </c>
    </row>
    <row r="183" spans="1:6" x14ac:dyDescent="0.3">
      <c r="A183" s="6" t="s">
        <v>273</v>
      </c>
      <c r="B183" s="6" t="s">
        <v>7</v>
      </c>
      <c r="C183" s="6" t="s">
        <v>23</v>
      </c>
      <c r="D183" s="6" t="s">
        <v>16</v>
      </c>
      <c r="E183" s="6" t="s">
        <v>27</v>
      </c>
      <c r="F183" s="6">
        <v>35</v>
      </c>
    </row>
    <row r="184" spans="1:6" x14ac:dyDescent="0.3">
      <c r="A184" s="6" t="s">
        <v>274</v>
      </c>
      <c r="B184" s="6" t="s">
        <v>7</v>
      </c>
      <c r="C184" s="6" t="s">
        <v>21</v>
      </c>
      <c r="D184" s="6" t="s">
        <v>16</v>
      </c>
      <c r="E184" s="6" t="s">
        <v>25</v>
      </c>
      <c r="F184" s="6">
        <v>32</v>
      </c>
    </row>
    <row r="185" spans="1:6" x14ac:dyDescent="0.3">
      <c r="A185" s="6" t="s">
        <v>275</v>
      </c>
      <c r="B185" s="6" t="s">
        <v>7</v>
      </c>
      <c r="C185" s="6" t="s">
        <v>23</v>
      </c>
      <c r="D185" s="6" t="s">
        <v>16</v>
      </c>
      <c r="E185" s="6" t="s">
        <v>27</v>
      </c>
      <c r="F185" s="6">
        <v>38</v>
      </c>
    </row>
    <row r="186" spans="1:6" x14ac:dyDescent="0.3">
      <c r="A186" s="6" t="s">
        <v>276</v>
      </c>
      <c r="B186" s="6" t="s">
        <v>7</v>
      </c>
      <c r="C186" s="6" t="s">
        <v>23</v>
      </c>
      <c r="D186" s="6" t="s">
        <v>16</v>
      </c>
      <c r="E186" s="6" t="s">
        <v>27</v>
      </c>
      <c r="F186" s="6">
        <v>44</v>
      </c>
    </row>
    <row r="187" spans="1:6" x14ac:dyDescent="0.3">
      <c r="A187" s="6" t="s">
        <v>277</v>
      </c>
      <c r="B187" s="6" t="s">
        <v>8</v>
      </c>
      <c r="C187" s="6" t="s">
        <v>23</v>
      </c>
      <c r="D187" s="6" t="s">
        <v>16</v>
      </c>
      <c r="E187" s="6" t="s">
        <v>26</v>
      </c>
      <c r="F187" s="6">
        <v>38</v>
      </c>
    </row>
    <row r="188" spans="1:6" x14ac:dyDescent="0.3">
      <c r="A188" s="6" t="s">
        <v>278</v>
      </c>
      <c r="B188" s="6" t="s">
        <v>7</v>
      </c>
      <c r="C188" s="6" t="s">
        <v>23</v>
      </c>
      <c r="D188" s="6" t="s">
        <v>16</v>
      </c>
      <c r="E188" s="6" t="s">
        <v>27</v>
      </c>
      <c r="F188" s="6">
        <v>46</v>
      </c>
    </row>
    <row r="189" spans="1:6" x14ac:dyDescent="0.3">
      <c r="A189" s="6" t="s">
        <v>279</v>
      </c>
      <c r="B189" s="6" t="s">
        <v>7</v>
      </c>
      <c r="C189" s="6" t="s">
        <v>23</v>
      </c>
      <c r="D189" s="6" t="s">
        <v>16</v>
      </c>
      <c r="E189" s="6" t="s">
        <v>27</v>
      </c>
      <c r="F189" s="6">
        <v>33</v>
      </c>
    </row>
    <row r="190" spans="1:6" x14ac:dyDescent="0.3">
      <c r="A190" s="6" t="s">
        <v>280</v>
      </c>
      <c r="B190" s="6" t="s">
        <v>7</v>
      </c>
      <c r="C190" s="6" t="s">
        <v>22</v>
      </c>
      <c r="D190" s="6" t="s">
        <v>16</v>
      </c>
      <c r="E190" s="6" t="s">
        <v>26</v>
      </c>
      <c r="F190" s="6">
        <v>39</v>
      </c>
    </row>
    <row r="191" spans="1:6" x14ac:dyDescent="0.3">
      <c r="A191" s="6" t="s">
        <v>282</v>
      </c>
      <c r="B191" s="6" t="s">
        <v>7</v>
      </c>
      <c r="C191" s="6" t="s">
        <v>21</v>
      </c>
      <c r="D191" s="6" t="s">
        <v>16</v>
      </c>
      <c r="E191" s="6" t="s">
        <v>24</v>
      </c>
      <c r="F191" s="6">
        <v>22</v>
      </c>
    </row>
    <row r="192" spans="1:6" x14ac:dyDescent="0.3">
      <c r="A192" s="6" t="s">
        <v>283</v>
      </c>
      <c r="B192" s="6" t="s">
        <v>7</v>
      </c>
      <c r="C192" s="6" t="s">
        <v>21</v>
      </c>
      <c r="D192" s="6" t="s">
        <v>16</v>
      </c>
      <c r="E192" s="6" t="s">
        <v>24</v>
      </c>
      <c r="F192" s="6">
        <v>38</v>
      </c>
    </row>
    <row r="193" spans="1:6" x14ac:dyDescent="0.3">
      <c r="A193" s="6" t="s">
        <v>284</v>
      </c>
      <c r="B193" s="6" t="s">
        <v>7</v>
      </c>
      <c r="C193" s="6" t="s">
        <v>9</v>
      </c>
      <c r="D193" s="6" t="s">
        <v>16</v>
      </c>
      <c r="E193" s="6" t="s">
        <v>25</v>
      </c>
      <c r="F193" s="6">
        <v>29</v>
      </c>
    </row>
    <row r="194" spans="1:6" x14ac:dyDescent="0.3">
      <c r="A194" s="6" t="s">
        <v>285</v>
      </c>
      <c r="B194" s="6" t="s">
        <v>8</v>
      </c>
      <c r="C194" s="6" t="s">
        <v>21</v>
      </c>
      <c r="D194" s="6" t="s">
        <v>16</v>
      </c>
      <c r="E194" s="6" t="s">
        <v>24</v>
      </c>
      <c r="F194" s="6">
        <v>29</v>
      </c>
    </row>
    <row r="195" spans="1:6" x14ac:dyDescent="0.3">
      <c r="A195" s="6" t="s">
        <v>287</v>
      </c>
      <c r="B195" s="6" t="s">
        <v>7</v>
      </c>
      <c r="C195" s="6" t="s">
        <v>22</v>
      </c>
      <c r="D195" s="6" t="s">
        <v>16</v>
      </c>
      <c r="E195" s="6" t="s">
        <v>24</v>
      </c>
      <c r="F195" s="6">
        <v>39</v>
      </c>
    </row>
    <row r="196" spans="1:6" x14ac:dyDescent="0.3">
      <c r="A196" s="6" t="s">
        <v>288</v>
      </c>
      <c r="B196" s="6" t="s">
        <v>8</v>
      </c>
      <c r="C196" s="6" t="s">
        <v>22</v>
      </c>
      <c r="D196" s="6" t="s">
        <v>16</v>
      </c>
      <c r="E196" s="6" t="s">
        <v>24</v>
      </c>
      <c r="F196" s="6">
        <v>57</v>
      </c>
    </row>
    <row r="197" spans="1:6" x14ac:dyDescent="0.3">
      <c r="A197" s="6" t="s">
        <v>478</v>
      </c>
      <c r="B197" s="6" t="s">
        <v>7</v>
      </c>
      <c r="C197" s="6" t="s">
        <v>9</v>
      </c>
      <c r="D197" s="6" t="s">
        <v>16</v>
      </c>
      <c r="E197" s="6" t="s">
        <v>25</v>
      </c>
      <c r="F197" s="6">
        <v>30</v>
      </c>
    </row>
    <row r="198" spans="1:6" x14ac:dyDescent="0.3">
      <c r="A198" s="6" t="s">
        <v>479</v>
      </c>
      <c r="B198" s="6" t="s">
        <v>7</v>
      </c>
      <c r="C198" s="6" t="s">
        <v>23</v>
      </c>
      <c r="D198" s="6" t="s">
        <v>16</v>
      </c>
      <c r="E198" s="6" t="s">
        <v>27</v>
      </c>
      <c r="F198" s="6">
        <v>38</v>
      </c>
    </row>
    <row r="199" spans="1:6" x14ac:dyDescent="0.3">
      <c r="A199" s="6" t="s">
        <v>480</v>
      </c>
      <c r="B199" s="6" t="s">
        <v>7</v>
      </c>
      <c r="C199" s="6" t="s">
        <v>9</v>
      </c>
      <c r="D199" s="6" t="s">
        <v>16</v>
      </c>
      <c r="E199" s="6" t="s">
        <v>25</v>
      </c>
      <c r="F199" s="6">
        <v>29</v>
      </c>
    </row>
    <row r="200" spans="1:6" x14ac:dyDescent="0.3">
      <c r="A200" s="6" t="s">
        <v>481</v>
      </c>
      <c r="B200" s="6" t="s">
        <v>8</v>
      </c>
      <c r="C200" s="6" t="s">
        <v>9</v>
      </c>
      <c r="D200" s="6" t="s">
        <v>16</v>
      </c>
      <c r="E200" s="6" t="s">
        <v>24</v>
      </c>
      <c r="F200" s="6">
        <v>27</v>
      </c>
    </row>
    <row r="201" spans="1:6" x14ac:dyDescent="0.3">
      <c r="A201" s="6" t="s">
        <v>482</v>
      </c>
      <c r="B201" s="6" t="s">
        <v>8</v>
      </c>
      <c r="C201" s="6" t="s">
        <v>9</v>
      </c>
      <c r="D201" s="6" t="s">
        <v>16</v>
      </c>
      <c r="E201" s="6" t="s">
        <v>24</v>
      </c>
      <c r="F201" s="6">
        <v>33</v>
      </c>
    </row>
    <row r="202" spans="1:6" x14ac:dyDescent="0.3">
      <c r="A202" s="6" t="s">
        <v>483</v>
      </c>
      <c r="B202" s="6" t="s">
        <v>8</v>
      </c>
      <c r="C202" s="6" t="s">
        <v>9</v>
      </c>
      <c r="D202" s="6" t="s">
        <v>16</v>
      </c>
      <c r="E202" s="6" t="s">
        <v>24</v>
      </c>
      <c r="F202" s="6">
        <v>37</v>
      </c>
    </row>
    <row r="203" spans="1:6" x14ac:dyDescent="0.3">
      <c r="A203" s="6" t="s">
        <v>484</v>
      </c>
      <c r="B203" s="6" t="s">
        <v>7</v>
      </c>
      <c r="C203" s="6" t="s">
        <v>21</v>
      </c>
      <c r="D203" s="6" t="s">
        <v>16</v>
      </c>
      <c r="E203" s="6" t="s">
        <v>24</v>
      </c>
      <c r="F203" s="6">
        <v>22</v>
      </c>
    </row>
    <row r="204" spans="1:6" x14ac:dyDescent="0.3">
      <c r="A204" s="6" t="s">
        <v>485</v>
      </c>
      <c r="B204" s="6" t="s">
        <v>8</v>
      </c>
      <c r="C204" s="6" t="s">
        <v>9</v>
      </c>
      <c r="D204" s="6" t="s">
        <v>16</v>
      </c>
      <c r="E204" s="6" t="s">
        <v>24</v>
      </c>
      <c r="F204" s="6">
        <v>25</v>
      </c>
    </row>
    <row r="205" spans="1:6" x14ac:dyDescent="0.3">
      <c r="A205" s="6" t="s">
        <v>486</v>
      </c>
      <c r="B205" s="6" t="s">
        <v>7</v>
      </c>
      <c r="C205" s="6" t="s">
        <v>21</v>
      </c>
      <c r="D205" s="6" t="s">
        <v>16</v>
      </c>
      <c r="E205" s="6" t="s">
        <v>24</v>
      </c>
      <c r="F205" s="6">
        <v>29</v>
      </c>
    </row>
    <row r="206" spans="1:6" x14ac:dyDescent="0.3">
      <c r="A206" s="6" t="s">
        <v>487</v>
      </c>
      <c r="B206" s="6" t="s">
        <v>8</v>
      </c>
      <c r="C206" s="6" t="s">
        <v>9</v>
      </c>
      <c r="D206" s="6" t="s">
        <v>16</v>
      </c>
      <c r="E206" s="6" t="s">
        <v>24</v>
      </c>
      <c r="F206" s="6">
        <v>30</v>
      </c>
    </row>
    <row r="207" spans="1:6" x14ac:dyDescent="0.3">
      <c r="A207" s="6"/>
      <c r="B207" s="6"/>
      <c r="C207" s="6"/>
      <c r="D207" s="6"/>
      <c r="E207" s="6"/>
      <c r="F207" s="6"/>
    </row>
    <row r="208" spans="1:6" x14ac:dyDescent="0.3">
      <c r="A208" s="6"/>
      <c r="B208" s="6"/>
      <c r="C208" s="6"/>
      <c r="D208" s="6"/>
      <c r="E208" s="6"/>
      <c r="F208" s="6"/>
    </row>
    <row r="209" spans="1:6" x14ac:dyDescent="0.3">
      <c r="A209" s="6"/>
      <c r="B209" s="6"/>
      <c r="C209" s="6"/>
      <c r="D209" s="6"/>
      <c r="E209" s="6"/>
      <c r="F209" s="6"/>
    </row>
    <row r="210" spans="1:6" x14ac:dyDescent="0.3">
      <c r="A210" s="6"/>
      <c r="B210" s="6"/>
      <c r="C210" s="6"/>
      <c r="D210" s="6"/>
      <c r="E210" s="6"/>
      <c r="F210" s="6"/>
    </row>
    <row r="211" spans="1:6" x14ac:dyDescent="0.3">
      <c r="A211" s="6"/>
      <c r="B211" s="6"/>
      <c r="C211" s="6"/>
      <c r="D211" s="6"/>
      <c r="E211" s="6"/>
      <c r="F211" s="6"/>
    </row>
    <row r="212" spans="1:6" x14ac:dyDescent="0.3">
      <c r="A212" s="6"/>
      <c r="B212" s="6"/>
      <c r="C212" s="6"/>
      <c r="D212" s="6"/>
      <c r="E212" s="6"/>
      <c r="F212" s="6"/>
    </row>
    <row r="213" spans="1:6" x14ac:dyDescent="0.3">
      <c r="A213" s="6"/>
      <c r="B213" s="6"/>
      <c r="C213" s="6"/>
      <c r="D213" s="6"/>
      <c r="E213" s="6"/>
      <c r="F213" s="6"/>
    </row>
    <row r="214" spans="1:6" x14ac:dyDescent="0.3">
      <c r="A214" s="6"/>
      <c r="B214" s="6"/>
      <c r="C214" s="6"/>
      <c r="D214" s="6"/>
      <c r="E214" s="6"/>
      <c r="F214" s="6"/>
    </row>
    <row r="215" spans="1:6" x14ac:dyDescent="0.3">
      <c r="A215" s="6"/>
      <c r="B215" s="6"/>
      <c r="C215" s="6"/>
      <c r="D215" s="6"/>
      <c r="E215" s="6"/>
      <c r="F215" s="6"/>
    </row>
    <row r="216" spans="1:6" x14ac:dyDescent="0.3">
      <c r="A216" s="6"/>
      <c r="B216" s="6"/>
      <c r="C216" s="6"/>
      <c r="D216" s="6"/>
      <c r="E216" s="6"/>
      <c r="F216" s="6"/>
    </row>
    <row r="217" spans="1:6" x14ac:dyDescent="0.3">
      <c r="A217" s="6"/>
      <c r="B217" s="6"/>
      <c r="C217" s="6"/>
      <c r="D217" s="6"/>
      <c r="E217" s="6"/>
      <c r="F217" s="6"/>
    </row>
  </sheetData>
  <autoFilter ref="A15:F180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8"/>
  <sheetViews>
    <sheetView zoomScale="114" workbookViewId="0">
      <selection activeCell="D5" sqref="D5"/>
    </sheetView>
  </sheetViews>
  <sheetFormatPr baseColWidth="10" defaultRowHeight="15" x14ac:dyDescent="0.25"/>
  <cols>
    <col min="2" max="2" width="37.42578125" bestFit="1" customWidth="1"/>
    <col min="3" max="3" width="14.28515625" customWidth="1"/>
    <col min="4" max="4" width="21" customWidth="1"/>
    <col min="5" max="5" width="43.42578125" bestFit="1" customWidth="1"/>
    <col min="6" max="6" width="18.140625" bestFit="1" customWidth="1"/>
    <col min="7" max="7" width="14.42578125" bestFit="1" customWidth="1"/>
    <col min="8" max="8" width="17.140625" customWidth="1"/>
    <col min="9" max="9" width="35.7109375" bestFit="1" customWidth="1"/>
  </cols>
  <sheetData>
    <row r="2" spans="2:9" ht="15.75" x14ac:dyDescent="0.25">
      <c r="B2" s="36" t="s">
        <v>440</v>
      </c>
      <c r="C2" s="36" t="s">
        <v>423</v>
      </c>
      <c r="D2" s="36" t="s">
        <v>422</v>
      </c>
      <c r="E2" s="36" t="s">
        <v>439</v>
      </c>
      <c r="F2" s="36" t="s">
        <v>420</v>
      </c>
      <c r="G2" s="36" t="s">
        <v>438</v>
      </c>
      <c r="H2" s="36" t="s">
        <v>437</v>
      </c>
      <c r="I2" s="36" t="s">
        <v>436</v>
      </c>
    </row>
    <row r="3" spans="2:9" ht="16.5" x14ac:dyDescent="0.3">
      <c r="B3" s="34" t="s">
        <v>435</v>
      </c>
      <c r="C3" s="34" t="s">
        <v>292</v>
      </c>
      <c r="D3" s="34" t="s">
        <v>23</v>
      </c>
      <c r="E3" s="34" t="s">
        <v>314</v>
      </c>
      <c r="F3" s="34" t="s">
        <v>337</v>
      </c>
      <c r="G3" s="34">
        <v>2022</v>
      </c>
      <c r="H3" s="34" t="s">
        <v>375</v>
      </c>
      <c r="I3" s="34" t="s">
        <v>306</v>
      </c>
    </row>
    <row r="4" spans="2:9" ht="16.5" x14ac:dyDescent="0.3">
      <c r="B4" s="32"/>
      <c r="C4" s="32">
        <f>COUNTIF(C$31:C$143,"Masculino")</f>
        <v>73</v>
      </c>
      <c r="D4" s="32">
        <f>COUNTIF(D$31:D$143,"Doctorado")</f>
        <v>69</v>
      </c>
      <c r="E4" s="32">
        <f>COUNTIF(E$31:E$144,"Maestría en Optomecatrónica")</f>
        <v>4</v>
      </c>
      <c r="F4" s="32">
        <f>COUNTIF(F$31:F$150,"Colombia")</f>
        <v>7</v>
      </c>
      <c r="G4" s="32">
        <f>COUNTIF(G$31:G$144,"2022")</f>
        <v>28</v>
      </c>
      <c r="H4" s="32">
        <f>COUNTIF(H$31:H$144,"Ninguna")</f>
        <v>0</v>
      </c>
      <c r="I4" s="32">
        <f>COUNTIF(I$31:I$144,"Ingeniería Óptica")</f>
        <v>5</v>
      </c>
    </row>
    <row r="5" spans="2:9" ht="16.5" x14ac:dyDescent="0.3">
      <c r="B5" s="31">
        <f>C4+C6</f>
        <v>113</v>
      </c>
      <c r="C5" s="34" t="s">
        <v>295</v>
      </c>
      <c r="D5" s="34" t="s">
        <v>22</v>
      </c>
      <c r="E5" s="34" t="s">
        <v>434</v>
      </c>
      <c r="F5" s="34" t="s">
        <v>383</v>
      </c>
      <c r="G5" s="34">
        <v>2021</v>
      </c>
      <c r="H5" s="34" t="s">
        <v>515</v>
      </c>
      <c r="I5" s="34" t="s">
        <v>433</v>
      </c>
    </row>
    <row r="6" spans="2:9" ht="16.5" x14ac:dyDescent="0.3">
      <c r="B6" s="31"/>
      <c r="C6" s="32">
        <f>COUNTIF(C$31:C$143,"Femenino")</f>
        <v>40</v>
      </c>
      <c r="D6" s="32">
        <f>COUNTIF(D$31:D$143,"Maestría")</f>
        <v>44</v>
      </c>
      <c r="E6" s="32">
        <f>COUNTIF(E$31:E$144,"Maestría en Ciencias (ÓPTICA)")</f>
        <v>22</v>
      </c>
      <c r="F6" s="32">
        <f>COUNTIF(F$31:F$144,"Cuba")</f>
        <v>3</v>
      </c>
      <c r="G6" s="32">
        <f>COUNTIF(G$31:G$144,"2021")</f>
        <v>31</v>
      </c>
      <c r="H6" s="32">
        <f>COUNTIF(H$31:H$144,"CONAHCYT")</f>
        <v>113</v>
      </c>
      <c r="I6" s="32">
        <f>COUNTIF(I$31:I$144,"Metrología Óptica")</f>
        <v>10</v>
      </c>
    </row>
    <row r="7" spans="2:9" ht="16.5" x14ac:dyDescent="0.3">
      <c r="B7" s="31"/>
      <c r="C7" s="31"/>
      <c r="D7" s="31"/>
      <c r="E7" s="34" t="s">
        <v>432</v>
      </c>
      <c r="F7" s="34" t="s">
        <v>357</v>
      </c>
      <c r="G7" s="34">
        <v>2020</v>
      </c>
      <c r="H7" s="34" t="s">
        <v>530</v>
      </c>
      <c r="I7" s="34" t="s">
        <v>321</v>
      </c>
    </row>
    <row r="8" spans="2:9" ht="16.5" x14ac:dyDescent="0.3">
      <c r="B8" s="31"/>
      <c r="C8" s="32"/>
      <c r="D8" s="31"/>
      <c r="E8" s="32">
        <f>COUNTIF(E$31:E$144,"Doctorado en Ciencias (ÓPTICA)")</f>
        <v>40</v>
      </c>
      <c r="F8" s="32">
        <f>COUNTIF(F$31:F$144,"EUA")</f>
        <v>1</v>
      </c>
      <c r="G8" s="32">
        <f>COUNTIF(G$31:G$144,"2020")</f>
        <v>25</v>
      </c>
      <c r="H8" s="32">
        <f>COUNTIF(H$31:H$144,"CONAHCYT - SENER")</f>
        <v>0</v>
      </c>
      <c r="I8" s="32">
        <f>COUNTIF(I$31:I$144,"Fotónica")</f>
        <v>32</v>
      </c>
    </row>
    <row r="9" spans="2:9" ht="16.5" x14ac:dyDescent="0.3">
      <c r="B9" s="31"/>
      <c r="C9" s="31"/>
      <c r="D9" s="31"/>
      <c r="E9" s="34" t="s">
        <v>431</v>
      </c>
      <c r="F9" s="34" t="s">
        <v>430</v>
      </c>
      <c r="G9" s="34">
        <v>2019</v>
      </c>
      <c r="H9" s="34" t="s">
        <v>429</v>
      </c>
      <c r="I9" s="34" t="s">
        <v>333</v>
      </c>
    </row>
    <row r="10" spans="2:9" ht="16.5" x14ac:dyDescent="0.3">
      <c r="B10" s="31"/>
      <c r="C10" s="31"/>
      <c r="D10" s="31"/>
      <c r="E10" s="32">
        <f>COUNTIF(E$31:E$144,"Maestría Interinstitucional en Ciencia y Tecnología ")</f>
        <v>18</v>
      </c>
      <c r="F10" s="32">
        <f>COUNTIF(F$37:F$144,"Kenia")</f>
        <v>0</v>
      </c>
      <c r="G10" s="32">
        <f>COUNTIF(G$37:G$144,"2019")</f>
        <v>11</v>
      </c>
      <c r="H10" s="32">
        <f>COUNTIF(H$31:H$144,"Pendiente")</f>
        <v>0</v>
      </c>
      <c r="I10" s="32">
        <f>COUNTIF(I$31:I$144,"Fibras ópticas y láseres")</f>
        <v>7</v>
      </c>
    </row>
    <row r="11" spans="2:9" ht="16.5" x14ac:dyDescent="0.3">
      <c r="B11" s="31"/>
      <c r="C11" s="31"/>
      <c r="D11" s="31"/>
      <c r="E11" s="34" t="s">
        <v>428</v>
      </c>
      <c r="F11" s="34" t="s">
        <v>290</v>
      </c>
      <c r="G11" s="34">
        <v>2018</v>
      </c>
      <c r="H11" s="31"/>
      <c r="I11" s="34" t="s">
        <v>336</v>
      </c>
    </row>
    <row r="12" spans="2:9" ht="16.5" x14ac:dyDescent="0.3">
      <c r="B12" s="31"/>
      <c r="C12" s="31"/>
      <c r="D12" s="31"/>
      <c r="E12" s="32">
        <f>COUNTIF(E$31:E$144,"Doctorado Interinstitucional en Ciencia y Tecnología ")</f>
        <v>29</v>
      </c>
      <c r="F12" s="32">
        <f>COUNTIF(F$31:F$144,"México")</f>
        <v>97</v>
      </c>
      <c r="G12" s="32">
        <f>COUNTIF(G$37:G$144,"2018")</f>
        <v>4</v>
      </c>
      <c r="H12" s="31"/>
      <c r="I12" s="32">
        <f>COUNTIF(I$31:I$144,"Óptica física")</f>
        <v>6</v>
      </c>
    </row>
    <row r="13" spans="2:9" ht="16.5" x14ac:dyDescent="0.3">
      <c r="B13" s="31"/>
      <c r="C13" s="31"/>
      <c r="D13" s="31"/>
      <c r="E13" s="31"/>
      <c r="F13" s="34" t="s">
        <v>328</v>
      </c>
      <c r="G13" s="34">
        <v>2017</v>
      </c>
      <c r="H13" s="31"/>
      <c r="I13" s="34" t="s">
        <v>427</v>
      </c>
    </row>
    <row r="14" spans="2:9" ht="16.5" x14ac:dyDescent="0.3">
      <c r="B14" s="31"/>
      <c r="C14" s="31"/>
      <c r="D14" s="31"/>
      <c r="E14" s="31"/>
      <c r="F14" s="32">
        <f>COUNTIF(F$37:F$144,"Panamá")</f>
        <v>2</v>
      </c>
      <c r="G14" s="32">
        <f>COUNTIF(G$37:G$144,"2017")</f>
        <v>0</v>
      </c>
      <c r="H14" s="31"/>
      <c r="I14" s="32">
        <f>COUNTIF(I$31:I$144,"Robótica y sistemas de control")</f>
        <v>0</v>
      </c>
    </row>
    <row r="15" spans="2:9" ht="16.5" x14ac:dyDescent="0.3">
      <c r="B15" s="31"/>
      <c r="C15" s="31"/>
      <c r="D15" s="31"/>
      <c r="E15" s="31"/>
      <c r="F15" s="34" t="s">
        <v>426</v>
      </c>
      <c r="G15" s="32"/>
      <c r="H15" s="31"/>
      <c r="I15" s="34" t="s">
        <v>313</v>
      </c>
    </row>
    <row r="16" spans="2:9" ht="16.5" x14ac:dyDescent="0.3">
      <c r="B16" s="31"/>
      <c r="C16" s="31"/>
      <c r="D16" s="31"/>
      <c r="E16" s="31"/>
      <c r="F16" s="32">
        <f>COUNTIF(F$37:F$144,"Perú")</f>
        <v>0</v>
      </c>
      <c r="G16" s="32"/>
      <c r="H16" s="31"/>
      <c r="I16" s="32">
        <f>COUNTIF(I$31:I$144,"Sensores")</f>
        <v>3</v>
      </c>
    </row>
    <row r="17" spans="1:9" ht="16.5" x14ac:dyDescent="0.3">
      <c r="B17" s="31"/>
      <c r="C17" s="31"/>
      <c r="D17" s="31"/>
      <c r="E17" s="31"/>
      <c r="F17" s="34" t="s">
        <v>376</v>
      </c>
      <c r="G17" s="35"/>
      <c r="H17" s="31"/>
      <c r="I17" s="34" t="s">
        <v>289</v>
      </c>
    </row>
    <row r="18" spans="1:9" ht="16.5" x14ac:dyDescent="0.3">
      <c r="B18" s="31"/>
      <c r="C18" s="31"/>
      <c r="D18" s="31"/>
      <c r="E18" s="31"/>
      <c r="F18" s="32">
        <f>COUNTIF(F$31:F$144,"Venezuela")</f>
        <v>1</v>
      </c>
      <c r="G18" s="32"/>
      <c r="H18" s="31"/>
      <c r="I18" s="32">
        <f>COUNTIF(I$31:I$144,"Mecatrónica")</f>
        <v>13</v>
      </c>
    </row>
    <row r="19" spans="1:9" ht="16.5" x14ac:dyDescent="0.3">
      <c r="B19" s="31"/>
      <c r="C19" s="31"/>
      <c r="D19" s="31"/>
      <c r="E19" s="31"/>
      <c r="F19" s="34" t="s">
        <v>410</v>
      </c>
      <c r="G19" s="32"/>
      <c r="H19" s="31"/>
      <c r="I19" s="34" t="s">
        <v>316</v>
      </c>
    </row>
    <row r="20" spans="1:9" ht="16.5" x14ac:dyDescent="0.3">
      <c r="B20" s="31"/>
      <c r="C20" s="31"/>
      <c r="D20" s="31"/>
      <c r="E20" s="31"/>
      <c r="F20" s="32">
        <f>COUNTIF(F$31:F$144,"Sudáfrica")</f>
        <v>1</v>
      </c>
      <c r="G20" s="32"/>
      <c r="H20" s="31"/>
      <c r="I20" s="32">
        <f>COUNTIF(I$31:I$144,"Visión artificial")</f>
        <v>1</v>
      </c>
    </row>
    <row r="21" spans="1:9" ht="16.5" x14ac:dyDescent="0.3">
      <c r="B21" s="31"/>
      <c r="C21" s="31"/>
      <c r="D21" s="31"/>
      <c r="E21" s="31"/>
      <c r="F21" s="35"/>
      <c r="G21" s="32"/>
      <c r="H21" s="31"/>
      <c r="I21" s="34" t="s">
        <v>425</v>
      </c>
    </row>
    <row r="22" spans="1:9" ht="16.5" x14ac:dyDescent="0.3">
      <c r="B22" s="31"/>
      <c r="C22" s="31"/>
      <c r="D22" s="31"/>
      <c r="E22" s="31"/>
      <c r="F22" s="32"/>
      <c r="G22" s="32"/>
      <c r="H22" s="31"/>
      <c r="I22" s="32">
        <f>COUNTIF(I$31:I$144,"Ingeniería Ambiental")</f>
        <v>6</v>
      </c>
    </row>
    <row r="23" spans="1:9" ht="16.5" x14ac:dyDescent="0.3">
      <c r="B23" s="31"/>
      <c r="C23" s="31"/>
      <c r="D23" s="31"/>
      <c r="E23" s="31"/>
      <c r="F23" s="31"/>
      <c r="G23" s="31"/>
      <c r="H23" s="31"/>
      <c r="I23" s="33" t="s">
        <v>349</v>
      </c>
    </row>
    <row r="24" spans="1:9" ht="16.5" x14ac:dyDescent="0.3">
      <c r="B24" s="31"/>
      <c r="C24" s="31"/>
      <c r="D24" s="31"/>
      <c r="E24" s="31"/>
      <c r="F24" s="31"/>
      <c r="G24" s="31"/>
      <c r="H24" s="31"/>
      <c r="I24" s="32">
        <f>COUNTIF(I$31:I$144,"Mecatrónica y diseño mecánico")</f>
        <v>23</v>
      </c>
    </row>
    <row r="25" spans="1:9" ht="16.5" x14ac:dyDescent="0.3">
      <c r="B25" s="31"/>
      <c r="C25" s="31"/>
      <c r="D25" s="31"/>
      <c r="E25" s="31"/>
      <c r="F25" s="31"/>
      <c r="G25" s="31"/>
      <c r="H25" s="31"/>
      <c r="I25" s="33" t="s">
        <v>308</v>
      </c>
    </row>
    <row r="26" spans="1:9" ht="16.5" x14ac:dyDescent="0.3">
      <c r="B26" s="31"/>
      <c r="C26" s="31"/>
      <c r="D26" s="31"/>
      <c r="E26" s="31"/>
      <c r="F26" s="31"/>
      <c r="G26" s="31"/>
      <c r="H26" s="31"/>
      <c r="I26" s="32">
        <f>COUNTIF(I$31:I$144,"Diseño y desarrollo de sistemas mecánicos")</f>
        <v>1</v>
      </c>
    </row>
    <row r="27" spans="1:9" ht="16.5" x14ac:dyDescent="0.3">
      <c r="B27" s="31"/>
      <c r="C27" s="31"/>
      <c r="D27" s="31"/>
      <c r="E27" s="31"/>
      <c r="F27" s="31"/>
      <c r="G27" s="31"/>
      <c r="H27" s="31"/>
      <c r="I27" s="33" t="s">
        <v>317</v>
      </c>
    </row>
    <row r="28" spans="1:9" ht="16.5" x14ac:dyDescent="0.3">
      <c r="B28" s="31"/>
      <c r="C28" s="31"/>
      <c r="D28" s="31"/>
      <c r="E28" s="31"/>
      <c r="F28" s="31"/>
      <c r="G28" s="31"/>
      <c r="H28" s="31"/>
      <c r="I28" s="32">
        <f>COUNTIF(I$31:I$144,"Por definir")</f>
        <v>6</v>
      </c>
    </row>
    <row r="29" spans="1:9" ht="16.5" x14ac:dyDescent="0.3">
      <c r="B29" s="31"/>
      <c r="C29" s="31"/>
      <c r="D29" s="31"/>
      <c r="E29" s="31"/>
      <c r="F29" s="31"/>
      <c r="G29" s="31"/>
      <c r="H29" s="31"/>
      <c r="I29" s="31"/>
    </row>
    <row r="30" spans="1:9" ht="17.25" thickBot="1" x14ac:dyDescent="0.3">
      <c r="B30" s="29" t="s">
        <v>424</v>
      </c>
      <c r="C30" s="30" t="s">
        <v>423</v>
      </c>
      <c r="D30" s="30" t="s">
        <v>422</v>
      </c>
      <c r="E30" s="29" t="s">
        <v>421</v>
      </c>
      <c r="F30" s="28" t="s">
        <v>420</v>
      </c>
      <c r="G30" s="28" t="s">
        <v>419</v>
      </c>
      <c r="H30" s="27" t="s">
        <v>418</v>
      </c>
      <c r="I30" s="27" t="s">
        <v>417</v>
      </c>
    </row>
    <row r="31" spans="1:9" ht="17.25" thickTop="1" x14ac:dyDescent="0.25">
      <c r="A31">
        <v>1</v>
      </c>
      <c r="B31" s="24" t="s">
        <v>514</v>
      </c>
      <c r="C31" s="17" t="s">
        <v>292</v>
      </c>
      <c r="D31" s="17" t="s">
        <v>23</v>
      </c>
      <c r="E31" s="17" t="s">
        <v>379</v>
      </c>
      <c r="F31" s="17" t="s">
        <v>290</v>
      </c>
      <c r="G31" s="52">
        <v>2023</v>
      </c>
      <c r="H31" s="18" t="s">
        <v>515</v>
      </c>
      <c r="I31" s="26" t="s">
        <v>317</v>
      </c>
    </row>
    <row r="32" spans="1:9" ht="16.5" x14ac:dyDescent="0.25">
      <c r="A32">
        <v>2</v>
      </c>
      <c r="B32" s="24" t="s">
        <v>396</v>
      </c>
      <c r="C32" s="23" t="s">
        <v>295</v>
      </c>
      <c r="D32" s="17" t="s">
        <v>23</v>
      </c>
      <c r="E32" s="17" t="s">
        <v>379</v>
      </c>
      <c r="F32" s="17" t="s">
        <v>290</v>
      </c>
      <c r="G32" s="52">
        <v>2020</v>
      </c>
      <c r="H32" s="18" t="s">
        <v>515</v>
      </c>
      <c r="I32" s="25" t="s">
        <v>321</v>
      </c>
    </row>
    <row r="33" spans="1:9" ht="16.5" x14ac:dyDescent="0.25">
      <c r="A33">
        <v>3</v>
      </c>
      <c r="B33" s="24" t="s">
        <v>387</v>
      </c>
      <c r="C33" s="23" t="s">
        <v>292</v>
      </c>
      <c r="D33" s="17" t="s">
        <v>23</v>
      </c>
      <c r="E33" s="17" t="s">
        <v>379</v>
      </c>
      <c r="F33" s="17" t="s">
        <v>290</v>
      </c>
      <c r="G33" s="52">
        <v>2019</v>
      </c>
      <c r="H33" s="18" t="s">
        <v>515</v>
      </c>
      <c r="I33" s="25" t="s">
        <v>327</v>
      </c>
    </row>
    <row r="34" spans="1:9" ht="16.5" x14ac:dyDescent="0.25">
      <c r="A34">
        <v>4</v>
      </c>
      <c r="B34" s="24" t="s">
        <v>409</v>
      </c>
      <c r="C34" s="23" t="s">
        <v>295</v>
      </c>
      <c r="D34" s="17" t="s">
        <v>23</v>
      </c>
      <c r="E34" s="17" t="s">
        <v>379</v>
      </c>
      <c r="F34" s="17" t="s">
        <v>290</v>
      </c>
      <c r="G34" s="52">
        <v>2022</v>
      </c>
      <c r="H34" s="18" t="s">
        <v>515</v>
      </c>
      <c r="I34" s="25" t="s">
        <v>327</v>
      </c>
    </row>
    <row r="35" spans="1:9" ht="16.5" x14ac:dyDescent="0.25">
      <c r="A35">
        <v>5</v>
      </c>
      <c r="B35" s="24" t="s">
        <v>395</v>
      </c>
      <c r="C35" s="17" t="s">
        <v>292</v>
      </c>
      <c r="D35" s="17" t="s">
        <v>23</v>
      </c>
      <c r="E35" s="17" t="s">
        <v>379</v>
      </c>
      <c r="F35" s="17" t="s">
        <v>290</v>
      </c>
      <c r="G35" s="52">
        <v>2020</v>
      </c>
      <c r="H35" s="18" t="s">
        <v>515</v>
      </c>
      <c r="I35" s="17" t="s">
        <v>321</v>
      </c>
    </row>
    <row r="36" spans="1:9" ht="16.5" x14ac:dyDescent="0.25">
      <c r="A36">
        <v>6</v>
      </c>
      <c r="B36" s="20" t="s">
        <v>407</v>
      </c>
      <c r="C36" s="23" t="s">
        <v>295</v>
      </c>
      <c r="D36" s="17" t="s">
        <v>23</v>
      </c>
      <c r="E36" s="17" t="s">
        <v>379</v>
      </c>
      <c r="F36" s="17" t="s">
        <v>290</v>
      </c>
      <c r="G36" s="52">
        <v>2022</v>
      </c>
      <c r="H36" s="18" t="s">
        <v>515</v>
      </c>
      <c r="I36" s="17" t="s">
        <v>321</v>
      </c>
    </row>
    <row r="37" spans="1:9" ht="16.5" x14ac:dyDescent="0.25">
      <c r="A37">
        <v>7</v>
      </c>
      <c r="B37" s="20" t="s">
        <v>402</v>
      </c>
      <c r="C37" s="17" t="s">
        <v>292</v>
      </c>
      <c r="D37" s="17" t="s">
        <v>23</v>
      </c>
      <c r="E37" s="17" t="s">
        <v>379</v>
      </c>
      <c r="F37" s="17" t="s">
        <v>290</v>
      </c>
      <c r="G37" s="52">
        <v>2020</v>
      </c>
      <c r="H37" s="18" t="s">
        <v>515</v>
      </c>
      <c r="I37" s="17" t="s">
        <v>327</v>
      </c>
    </row>
    <row r="38" spans="1:9" ht="16.5" x14ac:dyDescent="0.25">
      <c r="A38">
        <v>8</v>
      </c>
      <c r="B38" s="20" t="s">
        <v>413</v>
      </c>
      <c r="C38" s="17" t="s">
        <v>292</v>
      </c>
      <c r="D38" s="17" t="s">
        <v>23</v>
      </c>
      <c r="E38" s="17" t="s">
        <v>379</v>
      </c>
      <c r="F38" s="17" t="s">
        <v>290</v>
      </c>
      <c r="G38" s="52">
        <v>2022</v>
      </c>
      <c r="H38" s="18" t="s">
        <v>515</v>
      </c>
      <c r="I38" s="17" t="s">
        <v>327</v>
      </c>
    </row>
    <row r="39" spans="1:9" ht="16.5" x14ac:dyDescent="0.25">
      <c r="A39">
        <v>9</v>
      </c>
      <c r="B39" s="20" t="s">
        <v>394</v>
      </c>
      <c r="C39" s="17" t="s">
        <v>292</v>
      </c>
      <c r="D39" s="17" t="s">
        <v>23</v>
      </c>
      <c r="E39" s="17" t="s">
        <v>379</v>
      </c>
      <c r="F39" s="17" t="s">
        <v>328</v>
      </c>
      <c r="G39" s="52">
        <v>2020</v>
      </c>
      <c r="H39" s="18" t="s">
        <v>515</v>
      </c>
      <c r="I39" s="17" t="s">
        <v>321</v>
      </c>
    </row>
    <row r="40" spans="1:9" ht="16.5" x14ac:dyDescent="0.25">
      <c r="A40">
        <v>10</v>
      </c>
      <c r="B40" s="20" t="s">
        <v>381</v>
      </c>
      <c r="C40" s="17" t="s">
        <v>292</v>
      </c>
      <c r="D40" s="17" t="s">
        <v>23</v>
      </c>
      <c r="E40" s="17" t="s">
        <v>379</v>
      </c>
      <c r="F40" s="17" t="s">
        <v>290</v>
      </c>
      <c r="G40" s="52">
        <v>2018</v>
      </c>
      <c r="H40" s="18" t="s">
        <v>515</v>
      </c>
      <c r="I40" s="17" t="s">
        <v>321</v>
      </c>
    </row>
    <row r="41" spans="1:9" ht="16.5" x14ac:dyDescent="0.25">
      <c r="A41">
        <v>11</v>
      </c>
      <c r="B41" s="20" t="s">
        <v>393</v>
      </c>
      <c r="C41" s="17" t="s">
        <v>292</v>
      </c>
      <c r="D41" s="17" t="s">
        <v>23</v>
      </c>
      <c r="E41" s="17" t="s">
        <v>379</v>
      </c>
      <c r="F41" s="17" t="s">
        <v>337</v>
      </c>
      <c r="G41" s="52">
        <v>2020</v>
      </c>
      <c r="H41" s="18" t="s">
        <v>515</v>
      </c>
      <c r="I41" s="17" t="s">
        <v>321</v>
      </c>
    </row>
    <row r="42" spans="1:9" ht="16.5" x14ac:dyDescent="0.25">
      <c r="A42">
        <v>12</v>
      </c>
      <c r="B42" s="20" t="s">
        <v>392</v>
      </c>
      <c r="C42" s="17" t="s">
        <v>295</v>
      </c>
      <c r="D42" s="17" t="s">
        <v>23</v>
      </c>
      <c r="E42" s="17" t="s">
        <v>379</v>
      </c>
      <c r="F42" s="17" t="s">
        <v>290</v>
      </c>
      <c r="G42" s="52">
        <v>2020</v>
      </c>
      <c r="H42" s="18" t="s">
        <v>515</v>
      </c>
      <c r="I42" s="17" t="s">
        <v>327</v>
      </c>
    </row>
    <row r="43" spans="1:9" ht="16.5" x14ac:dyDescent="0.25">
      <c r="A43">
        <v>13</v>
      </c>
      <c r="B43" s="20" t="s">
        <v>414</v>
      </c>
      <c r="C43" s="17" t="s">
        <v>292</v>
      </c>
      <c r="D43" s="17" t="s">
        <v>23</v>
      </c>
      <c r="E43" s="17" t="s">
        <v>379</v>
      </c>
      <c r="F43" s="17" t="s">
        <v>290</v>
      </c>
      <c r="G43" s="52">
        <v>2022</v>
      </c>
      <c r="H43" s="18" t="s">
        <v>515</v>
      </c>
      <c r="I43" s="17" t="s">
        <v>327</v>
      </c>
    </row>
    <row r="44" spans="1:9" ht="16.5" x14ac:dyDescent="0.25">
      <c r="A44">
        <v>14</v>
      </c>
      <c r="B44" s="20" t="s">
        <v>386</v>
      </c>
      <c r="C44" s="17" t="s">
        <v>295</v>
      </c>
      <c r="D44" s="17" t="s">
        <v>23</v>
      </c>
      <c r="E44" s="17" t="s">
        <v>379</v>
      </c>
      <c r="F44" s="17" t="s">
        <v>383</v>
      </c>
      <c r="G44" s="52">
        <v>2019</v>
      </c>
      <c r="H44" s="18" t="s">
        <v>515</v>
      </c>
      <c r="I44" s="17" t="s">
        <v>336</v>
      </c>
    </row>
    <row r="45" spans="1:9" ht="16.5" x14ac:dyDescent="0.25">
      <c r="A45">
        <v>15</v>
      </c>
      <c r="B45" s="20" t="s">
        <v>416</v>
      </c>
      <c r="C45" s="17" t="s">
        <v>292</v>
      </c>
      <c r="D45" s="17" t="s">
        <v>23</v>
      </c>
      <c r="E45" s="17" t="s">
        <v>379</v>
      </c>
      <c r="F45" s="17" t="s">
        <v>290</v>
      </c>
      <c r="G45" s="52">
        <v>2022</v>
      </c>
      <c r="H45" s="18" t="s">
        <v>515</v>
      </c>
      <c r="I45" s="17" t="s">
        <v>333</v>
      </c>
    </row>
    <row r="46" spans="1:9" ht="16.5" x14ac:dyDescent="0.25">
      <c r="A46">
        <v>16</v>
      </c>
      <c r="B46" s="20" t="s">
        <v>415</v>
      </c>
      <c r="C46" s="17" t="s">
        <v>292</v>
      </c>
      <c r="D46" s="17" t="s">
        <v>23</v>
      </c>
      <c r="E46" s="17" t="s">
        <v>379</v>
      </c>
      <c r="F46" s="17" t="s">
        <v>290</v>
      </c>
      <c r="G46" s="52">
        <v>2022</v>
      </c>
      <c r="H46" s="18" t="s">
        <v>515</v>
      </c>
      <c r="I46" s="17" t="s">
        <v>321</v>
      </c>
    </row>
    <row r="47" spans="1:9" ht="16.5" x14ac:dyDescent="0.25">
      <c r="A47">
        <v>17</v>
      </c>
      <c r="B47" s="20" t="s">
        <v>516</v>
      </c>
      <c r="C47" s="17" t="s">
        <v>295</v>
      </c>
      <c r="D47" s="17" t="s">
        <v>23</v>
      </c>
      <c r="E47" s="17" t="s">
        <v>379</v>
      </c>
      <c r="F47" s="17" t="s">
        <v>517</v>
      </c>
      <c r="G47" s="52">
        <v>2023</v>
      </c>
      <c r="H47" s="18" t="s">
        <v>515</v>
      </c>
      <c r="I47" s="17" t="s">
        <v>317</v>
      </c>
    </row>
    <row r="48" spans="1:9" ht="16.5" x14ac:dyDescent="0.25">
      <c r="A48">
        <v>18</v>
      </c>
      <c r="B48" s="20" t="s">
        <v>391</v>
      </c>
      <c r="C48" s="17" t="s">
        <v>292</v>
      </c>
      <c r="D48" s="17" t="s">
        <v>23</v>
      </c>
      <c r="E48" s="17" t="s">
        <v>379</v>
      </c>
      <c r="F48" s="17" t="s">
        <v>290</v>
      </c>
      <c r="G48" s="52">
        <v>2020</v>
      </c>
      <c r="H48" s="18" t="s">
        <v>515</v>
      </c>
      <c r="I48" s="17" t="s">
        <v>327</v>
      </c>
    </row>
    <row r="49" spans="1:9" ht="16.5" x14ac:dyDescent="0.25">
      <c r="A49">
        <v>19</v>
      </c>
      <c r="B49" s="20" t="s">
        <v>401</v>
      </c>
      <c r="C49" s="17" t="s">
        <v>295</v>
      </c>
      <c r="D49" s="17" t="s">
        <v>23</v>
      </c>
      <c r="E49" s="17" t="s">
        <v>379</v>
      </c>
      <c r="F49" s="17" t="s">
        <v>337</v>
      </c>
      <c r="G49" s="52">
        <v>2020</v>
      </c>
      <c r="H49" s="18" t="s">
        <v>515</v>
      </c>
      <c r="I49" s="17" t="s">
        <v>321</v>
      </c>
    </row>
    <row r="50" spans="1:9" ht="16.5" x14ac:dyDescent="0.25">
      <c r="A50">
        <v>20</v>
      </c>
      <c r="B50" s="20" t="s">
        <v>404</v>
      </c>
      <c r="C50" s="17" t="s">
        <v>292</v>
      </c>
      <c r="D50" s="17" t="s">
        <v>23</v>
      </c>
      <c r="E50" s="17" t="s">
        <v>379</v>
      </c>
      <c r="F50" s="17" t="s">
        <v>290</v>
      </c>
      <c r="G50" s="52">
        <v>2021</v>
      </c>
      <c r="H50" s="18" t="s">
        <v>515</v>
      </c>
      <c r="I50" s="17" t="s">
        <v>336</v>
      </c>
    </row>
    <row r="51" spans="1:9" ht="16.5" x14ac:dyDescent="0.25">
      <c r="A51">
        <v>21</v>
      </c>
      <c r="B51" s="20" t="s">
        <v>518</v>
      </c>
      <c r="C51" s="17" t="s">
        <v>292</v>
      </c>
      <c r="D51" s="17" t="s">
        <v>23</v>
      </c>
      <c r="E51" s="17" t="s">
        <v>379</v>
      </c>
      <c r="F51" s="17" t="s">
        <v>290</v>
      </c>
      <c r="G51" s="52">
        <v>2023</v>
      </c>
      <c r="H51" s="18" t="s">
        <v>515</v>
      </c>
      <c r="I51" s="17" t="s">
        <v>317</v>
      </c>
    </row>
    <row r="52" spans="1:9" ht="16.5" x14ac:dyDescent="0.25">
      <c r="A52">
        <v>22</v>
      </c>
      <c r="B52" s="21" t="s">
        <v>385</v>
      </c>
      <c r="C52" s="17" t="s">
        <v>292</v>
      </c>
      <c r="D52" s="17" t="s">
        <v>23</v>
      </c>
      <c r="E52" s="17" t="s">
        <v>379</v>
      </c>
      <c r="F52" s="17" t="s">
        <v>383</v>
      </c>
      <c r="G52" s="52">
        <v>2019</v>
      </c>
      <c r="H52" s="18" t="s">
        <v>515</v>
      </c>
      <c r="I52" s="17" t="s">
        <v>336</v>
      </c>
    </row>
    <row r="53" spans="1:9" ht="16.5" x14ac:dyDescent="0.25">
      <c r="A53">
        <v>23</v>
      </c>
      <c r="B53" s="21" t="s">
        <v>400</v>
      </c>
      <c r="C53" s="17" t="s">
        <v>295</v>
      </c>
      <c r="D53" s="17" t="s">
        <v>23</v>
      </c>
      <c r="E53" s="17" t="s">
        <v>379</v>
      </c>
      <c r="F53" s="17" t="s">
        <v>290</v>
      </c>
      <c r="G53" s="52">
        <v>2020</v>
      </c>
      <c r="H53" s="18" t="s">
        <v>515</v>
      </c>
      <c r="I53" s="17" t="s">
        <v>321</v>
      </c>
    </row>
    <row r="54" spans="1:9" ht="16.5" x14ac:dyDescent="0.25">
      <c r="A54">
        <v>24</v>
      </c>
      <c r="B54" s="21" t="s">
        <v>405</v>
      </c>
      <c r="C54" s="17" t="s">
        <v>292</v>
      </c>
      <c r="D54" s="17" t="s">
        <v>23</v>
      </c>
      <c r="E54" s="17" t="s">
        <v>379</v>
      </c>
      <c r="F54" s="17" t="s">
        <v>337</v>
      </c>
      <c r="G54" s="52">
        <v>2022</v>
      </c>
      <c r="H54" s="18" t="s">
        <v>515</v>
      </c>
      <c r="I54" s="17" t="s">
        <v>321</v>
      </c>
    </row>
    <row r="55" spans="1:9" ht="16.5" x14ac:dyDescent="0.25">
      <c r="A55">
        <v>25</v>
      </c>
      <c r="B55" s="21" t="s">
        <v>399</v>
      </c>
      <c r="C55" s="17" t="s">
        <v>292</v>
      </c>
      <c r="D55" s="17" t="s">
        <v>23</v>
      </c>
      <c r="E55" s="17" t="s">
        <v>379</v>
      </c>
      <c r="F55" s="17" t="s">
        <v>290</v>
      </c>
      <c r="G55" s="52">
        <v>2020</v>
      </c>
      <c r="H55" s="18" t="s">
        <v>515</v>
      </c>
      <c r="I55" s="17" t="s">
        <v>333</v>
      </c>
    </row>
    <row r="56" spans="1:9" ht="16.5" x14ac:dyDescent="0.25">
      <c r="A56">
        <v>26</v>
      </c>
      <c r="B56" s="21" t="s">
        <v>398</v>
      </c>
      <c r="C56" s="17" t="s">
        <v>292</v>
      </c>
      <c r="D56" s="17" t="s">
        <v>23</v>
      </c>
      <c r="E56" s="17" t="s">
        <v>379</v>
      </c>
      <c r="F56" s="17" t="s">
        <v>290</v>
      </c>
      <c r="G56" s="52">
        <v>2020</v>
      </c>
      <c r="H56" s="18" t="s">
        <v>515</v>
      </c>
      <c r="I56" s="17" t="s">
        <v>321</v>
      </c>
    </row>
    <row r="57" spans="1:9" ht="16.5" x14ac:dyDescent="0.25">
      <c r="A57">
        <v>27</v>
      </c>
      <c r="B57" s="21" t="s">
        <v>408</v>
      </c>
      <c r="C57" s="17" t="s">
        <v>295</v>
      </c>
      <c r="D57" s="17" t="s">
        <v>23</v>
      </c>
      <c r="E57" s="17" t="s">
        <v>379</v>
      </c>
      <c r="F57" s="17" t="s">
        <v>290</v>
      </c>
      <c r="G57" s="52">
        <v>2022</v>
      </c>
      <c r="H57" s="18" t="s">
        <v>515</v>
      </c>
      <c r="I57" s="17" t="s">
        <v>321</v>
      </c>
    </row>
    <row r="58" spans="1:9" ht="16.5" x14ac:dyDescent="0.25">
      <c r="A58">
        <v>28</v>
      </c>
      <c r="B58" s="21" t="s">
        <v>397</v>
      </c>
      <c r="C58" s="17" t="s">
        <v>292</v>
      </c>
      <c r="D58" s="17" t="s">
        <v>23</v>
      </c>
      <c r="E58" s="17" t="s">
        <v>379</v>
      </c>
      <c r="F58" s="17" t="s">
        <v>290</v>
      </c>
      <c r="G58" s="52">
        <v>2020</v>
      </c>
      <c r="H58" s="18" t="s">
        <v>515</v>
      </c>
      <c r="I58" s="17" t="s">
        <v>321</v>
      </c>
    </row>
    <row r="59" spans="1:9" ht="16.5" x14ac:dyDescent="0.25">
      <c r="A59">
        <v>29</v>
      </c>
      <c r="B59" s="21" t="s">
        <v>384</v>
      </c>
      <c r="C59" s="17" t="s">
        <v>295</v>
      </c>
      <c r="D59" s="17" t="s">
        <v>23</v>
      </c>
      <c r="E59" s="17" t="s">
        <v>379</v>
      </c>
      <c r="F59" s="17" t="s">
        <v>383</v>
      </c>
      <c r="G59" s="52">
        <v>2019</v>
      </c>
      <c r="H59" s="18" t="s">
        <v>515</v>
      </c>
      <c r="I59" s="17" t="s">
        <v>327</v>
      </c>
    </row>
    <row r="60" spans="1:9" ht="16.5" x14ac:dyDescent="0.25">
      <c r="A60">
        <v>30</v>
      </c>
      <c r="B60" s="20" t="s">
        <v>390</v>
      </c>
      <c r="C60" s="17" t="s">
        <v>295</v>
      </c>
      <c r="D60" s="17" t="s">
        <v>23</v>
      </c>
      <c r="E60" s="17" t="s">
        <v>379</v>
      </c>
      <c r="F60" s="17" t="s">
        <v>290</v>
      </c>
      <c r="G60" s="52">
        <v>2020</v>
      </c>
      <c r="H60" s="18" t="s">
        <v>515</v>
      </c>
      <c r="I60" s="17" t="s">
        <v>321</v>
      </c>
    </row>
    <row r="61" spans="1:9" ht="16.5" x14ac:dyDescent="0.25">
      <c r="A61">
        <v>31</v>
      </c>
      <c r="B61" s="20" t="s">
        <v>389</v>
      </c>
      <c r="C61" s="17" t="s">
        <v>292</v>
      </c>
      <c r="D61" s="17" t="s">
        <v>23</v>
      </c>
      <c r="E61" s="17" t="s">
        <v>379</v>
      </c>
      <c r="F61" s="17" t="s">
        <v>337</v>
      </c>
      <c r="G61" s="52">
        <v>2020</v>
      </c>
      <c r="H61" s="18" t="s">
        <v>515</v>
      </c>
      <c r="I61" s="17" t="s">
        <v>333</v>
      </c>
    </row>
    <row r="62" spans="1:9" ht="16.5" x14ac:dyDescent="0.25">
      <c r="A62">
        <v>32</v>
      </c>
      <c r="B62" s="20" t="s">
        <v>380</v>
      </c>
      <c r="C62" s="17" t="s">
        <v>292</v>
      </c>
      <c r="D62" s="17" t="s">
        <v>23</v>
      </c>
      <c r="E62" s="17" t="s">
        <v>379</v>
      </c>
      <c r="F62" s="17" t="s">
        <v>290</v>
      </c>
      <c r="G62" s="52">
        <v>2018</v>
      </c>
      <c r="H62" s="18" t="s">
        <v>515</v>
      </c>
      <c r="I62" s="17" t="s">
        <v>300</v>
      </c>
    </row>
    <row r="63" spans="1:9" ht="16.5" x14ac:dyDescent="0.25">
      <c r="A63">
        <v>33</v>
      </c>
      <c r="B63" s="20" t="s">
        <v>411</v>
      </c>
      <c r="C63" s="17" t="s">
        <v>292</v>
      </c>
      <c r="D63" s="17" t="s">
        <v>23</v>
      </c>
      <c r="E63" s="17" t="s">
        <v>379</v>
      </c>
      <c r="F63" s="17" t="s">
        <v>410</v>
      </c>
      <c r="G63" s="52">
        <v>2022</v>
      </c>
      <c r="H63" s="18" t="s">
        <v>515</v>
      </c>
      <c r="I63" s="17" t="s">
        <v>333</v>
      </c>
    </row>
    <row r="64" spans="1:9" ht="16.5" x14ac:dyDescent="0.25">
      <c r="A64">
        <v>34</v>
      </c>
      <c r="B64" s="20" t="s">
        <v>406</v>
      </c>
      <c r="C64" s="17" t="s">
        <v>292</v>
      </c>
      <c r="D64" s="17" t="s">
        <v>23</v>
      </c>
      <c r="E64" s="17" t="s">
        <v>379</v>
      </c>
      <c r="F64" s="17" t="s">
        <v>290</v>
      </c>
      <c r="G64" s="52">
        <v>2022</v>
      </c>
      <c r="H64" s="18" t="s">
        <v>515</v>
      </c>
      <c r="I64" s="17" t="s">
        <v>327</v>
      </c>
    </row>
    <row r="65" spans="1:9" ht="16.5" x14ac:dyDescent="0.25">
      <c r="A65">
        <v>35</v>
      </c>
      <c r="B65" s="20" t="s">
        <v>403</v>
      </c>
      <c r="C65" s="17" t="s">
        <v>292</v>
      </c>
      <c r="D65" s="17" t="s">
        <v>23</v>
      </c>
      <c r="E65" s="17" t="s">
        <v>379</v>
      </c>
      <c r="F65" s="17" t="s">
        <v>290</v>
      </c>
      <c r="G65" s="52">
        <v>2021</v>
      </c>
      <c r="H65" s="18" t="s">
        <v>515</v>
      </c>
      <c r="I65" s="17" t="s">
        <v>321</v>
      </c>
    </row>
    <row r="66" spans="1:9" ht="16.5" x14ac:dyDescent="0.25">
      <c r="A66">
        <v>36</v>
      </c>
      <c r="B66" s="20" t="s">
        <v>388</v>
      </c>
      <c r="C66" s="17" t="s">
        <v>295</v>
      </c>
      <c r="D66" s="17" t="s">
        <v>23</v>
      </c>
      <c r="E66" s="17" t="s">
        <v>379</v>
      </c>
      <c r="F66" s="17" t="s">
        <v>290</v>
      </c>
      <c r="G66" s="52">
        <v>2020</v>
      </c>
      <c r="H66" s="18" t="s">
        <v>515</v>
      </c>
      <c r="I66" s="17" t="s">
        <v>321</v>
      </c>
    </row>
    <row r="67" spans="1:9" ht="16.5" x14ac:dyDescent="0.25">
      <c r="A67">
        <v>37</v>
      </c>
      <c r="B67" s="20" t="s">
        <v>519</v>
      </c>
      <c r="C67" s="17" t="s">
        <v>292</v>
      </c>
      <c r="D67" s="17" t="s">
        <v>23</v>
      </c>
      <c r="E67" s="17" t="s">
        <v>379</v>
      </c>
      <c r="F67" s="17" t="s">
        <v>290</v>
      </c>
      <c r="G67" s="52">
        <v>2023</v>
      </c>
      <c r="H67" s="18" t="s">
        <v>515</v>
      </c>
      <c r="I67" s="17" t="s">
        <v>317</v>
      </c>
    </row>
    <row r="68" spans="1:9" ht="16.5" x14ac:dyDescent="0.25">
      <c r="A68">
        <v>38</v>
      </c>
      <c r="B68" s="21" t="s">
        <v>382</v>
      </c>
      <c r="C68" s="17" t="s">
        <v>292</v>
      </c>
      <c r="D68" s="17" t="s">
        <v>23</v>
      </c>
      <c r="E68" s="17" t="s">
        <v>379</v>
      </c>
      <c r="F68" s="17" t="s">
        <v>337</v>
      </c>
      <c r="G68" s="52">
        <v>2019</v>
      </c>
      <c r="H68" s="18" t="s">
        <v>515</v>
      </c>
      <c r="I68" s="17" t="s">
        <v>321</v>
      </c>
    </row>
    <row r="69" spans="1:9" ht="16.5" x14ac:dyDescent="0.25">
      <c r="A69">
        <v>39</v>
      </c>
      <c r="B69" s="21" t="s">
        <v>412</v>
      </c>
      <c r="C69" s="17" t="s">
        <v>292</v>
      </c>
      <c r="D69" s="17" t="s">
        <v>23</v>
      </c>
      <c r="E69" s="17" t="s">
        <v>379</v>
      </c>
      <c r="F69" s="17" t="s">
        <v>290</v>
      </c>
      <c r="G69" s="52">
        <v>2022</v>
      </c>
      <c r="H69" s="18" t="s">
        <v>515</v>
      </c>
      <c r="I69" s="17" t="s">
        <v>321</v>
      </c>
    </row>
    <row r="70" spans="1:9" ht="16.5" x14ac:dyDescent="0.25">
      <c r="A70">
        <v>40</v>
      </c>
      <c r="B70" s="21" t="s">
        <v>520</v>
      </c>
      <c r="C70" s="17" t="s">
        <v>292</v>
      </c>
      <c r="D70" s="17" t="s">
        <v>23</v>
      </c>
      <c r="E70" s="17" t="s">
        <v>379</v>
      </c>
      <c r="F70" s="17" t="s">
        <v>290</v>
      </c>
      <c r="G70" s="52">
        <v>2023</v>
      </c>
      <c r="H70" s="18" t="s">
        <v>515</v>
      </c>
      <c r="I70" s="17" t="s">
        <v>317</v>
      </c>
    </row>
    <row r="71" spans="1:9" ht="16.5" x14ac:dyDescent="0.25">
      <c r="A71">
        <v>41</v>
      </c>
      <c r="B71" s="20" t="s">
        <v>342</v>
      </c>
      <c r="C71" s="17" t="s">
        <v>292</v>
      </c>
      <c r="D71" s="17" t="s">
        <v>22</v>
      </c>
      <c r="E71" s="17" t="s">
        <v>322</v>
      </c>
      <c r="F71" s="17" t="s">
        <v>290</v>
      </c>
      <c r="G71" s="52">
        <v>2021</v>
      </c>
      <c r="H71" s="18" t="s">
        <v>515</v>
      </c>
      <c r="I71" s="17" t="s">
        <v>321</v>
      </c>
    </row>
    <row r="72" spans="1:9" ht="16.5" x14ac:dyDescent="0.25">
      <c r="A72">
        <v>42</v>
      </c>
      <c r="B72" s="20" t="s">
        <v>323</v>
      </c>
      <c r="C72" s="17" t="s">
        <v>295</v>
      </c>
      <c r="D72" s="17" t="s">
        <v>22</v>
      </c>
      <c r="E72" s="17" t="s">
        <v>322</v>
      </c>
      <c r="F72" s="17" t="s">
        <v>290</v>
      </c>
      <c r="G72" s="52">
        <v>2020</v>
      </c>
      <c r="H72" s="18" t="s">
        <v>515</v>
      </c>
      <c r="I72" s="17" t="s">
        <v>321</v>
      </c>
    </row>
    <row r="73" spans="1:9" ht="16.5" x14ac:dyDescent="0.25">
      <c r="A73">
        <v>43</v>
      </c>
      <c r="B73" s="20" t="s">
        <v>341</v>
      </c>
      <c r="C73" s="17" t="s">
        <v>295</v>
      </c>
      <c r="D73" s="17" t="s">
        <v>22</v>
      </c>
      <c r="E73" s="17" t="s">
        <v>322</v>
      </c>
      <c r="F73" s="17" t="s">
        <v>290</v>
      </c>
      <c r="G73" s="52">
        <v>2021</v>
      </c>
      <c r="H73" s="18" t="s">
        <v>515</v>
      </c>
      <c r="I73" s="17" t="s">
        <v>336</v>
      </c>
    </row>
    <row r="74" spans="1:9" ht="16.5" x14ac:dyDescent="0.25">
      <c r="A74">
        <v>44</v>
      </c>
      <c r="B74" s="20" t="s">
        <v>340</v>
      </c>
      <c r="C74" s="17" t="s">
        <v>292</v>
      </c>
      <c r="D74" s="17" t="s">
        <v>22</v>
      </c>
      <c r="E74" s="17" t="s">
        <v>322</v>
      </c>
      <c r="F74" s="17" t="s">
        <v>337</v>
      </c>
      <c r="G74" s="52">
        <v>2021</v>
      </c>
      <c r="H74" s="18" t="s">
        <v>515</v>
      </c>
      <c r="I74" s="17" t="s">
        <v>333</v>
      </c>
    </row>
    <row r="75" spans="1:9" ht="16.5" x14ac:dyDescent="0.25">
      <c r="A75">
        <v>45</v>
      </c>
      <c r="B75" s="20" t="s">
        <v>339</v>
      </c>
      <c r="C75" s="17" t="s">
        <v>295</v>
      </c>
      <c r="D75" s="17" t="s">
        <v>22</v>
      </c>
      <c r="E75" s="17" t="s">
        <v>322</v>
      </c>
      <c r="F75" s="17" t="s">
        <v>290</v>
      </c>
      <c r="G75" s="52">
        <v>2021</v>
      </c>
      <c r="H75" s="18" t="s">
        <v>515</v>
      </c>
      <c r="I75" s="17" t="s">
        <v>321</v>
      </c>
    </row>
    <row r="76" spans="1:9" ht="16.5" x14ac:dyDescent="0.25">
      <c r="A76">
        <v>46</v>
      </c>
      <c r="B76" s="20" t="s">
        <v>347</v>
      </c>
      <c r="C76" s="17" t="s">
        <v>295</v>
      </c>
      <c r="D76" s="17" t="s">
        <v>22</v>
      </c>
      <c r="E76" s="17" t="s">
        <v>322</v>
      </c>
      <c r="F76" s="17" t="s">
        <v>290</v>
      </c>
      <c r="G76" s="52">
        <v>2022</v>
      </c>
      <c r="H76" s="18" t="s">
        <v>515</v>
      </c>
      <c r="I76" s="17" t="s">
        <v>321</v>
      </c>
    </row>
    <row r="77" spans="1:9" ht="16.5" x14ac:dyDescent="0.25">
      <c r="A77">
        <v>47</v>
      </c>
      <c r="B77" s="20" t="s">
        <v>338</v>
      </c>
      <c r="C77" s="17" t="s">
        <v>292</v>
      </c>
      <c r="D77" s="17" t="s">
        <v>22</v>
      </c>
      <c r="E77" s="17" t="s">
        <v>322</v>
      </c>
      <c r="F77" s="17" t="s">
        <v>337</v>
      </c>
      <c r="G77" s="52">
        <v>2021</v>
      </c>
      <c r="H77" s="18" t="s">
        <v>515</v>
      </c>
      <c r="I77" s="17" t="s">
        <v>336</v>
      </c>
    </row>
    <row r="78" spans="1:9" ht="16.5" x14ac:dyDescent="0.25">
      <c r="A78">
        <v>48</v>
      </c>
      <c r="B78" s="20" t="s">
        <v>348</v>
      </c>
      <c r="C78" s="17" t="s">
        <v>295</v>
      </c>
      <c r="D78" s="17" t="s">
        <v>22</v>
      </c>
      <c r="E78" s="17" t="s">
        <v>322</v>
      </c>
      <c r="F78" s="17" t="s">
        <v>290</v>
      </c>
      <c r="G78" s="52">
        <v>2022</v>
      </c>
      <c r="H78" s="18" t="s">
        <v>515</v>
      </c>
      <c r="I78" s="17" t="s">
        <v>336</v>
      </c>
    </row>
    <row r="79" spans="1:9" ht="16.5" x14ac:dyDescent="0.25">
      <c r="A79">
        <v>49</v>
      </c>
      <c r="B79" s="20" t="s">
        <v>335</v>
      </c>
      <c r="C79" s="17" t="s">
        <v>295</v>
      </c>
      <c r="D79" s="17" t="s">
        <v>22</v>
      </c>
      <c r="E79" s="17" t="s">
        <v>322</v>
      </c>
      <c r="F79" s="17" t="s">
        <v>290</v>
      </c>
      <c r="G79" s="52">
        <v>2021</v>
      </c>
      <c r="H79" s="18" t="s">
        <v>515</v>
      </c>
      <c r="I79" s="17" t="s">
        <v>321</v>
      </c>
    </row>
    <row r="80" spans="1:9" ht="16.5" x14ac:dyDescent="0.25">
      <c r="A80">
        <v>50</v>
      </c>
      <c r="B80" s="20" t="s">
        <v>334</v>
      </c>
      <c r="C80" s="17" t="s">
        <v>292</v>
      </c>
      <c r="D80" s="17" t="s">
        <v>22</v>
      </c>
      <c r="E80" s="17" t="s">
        <v>322</v>
      </c>
      <c r="F80" s="17" t="s">
        <v>290</v>
      </c>
      <c r="G80" s="52">
        <v>2021</v>
      </c>
      <c r="H80" s="18" t="s">
        <v>515</v>
      </c>
      <c r="I80" s="17" t="s">
        <v>333</v>
      </c>
    </row>
    <row r="81" spans="1:9" ht="16.5" x14ac:dyDescent="0.25">
      <c r="A81">
        <v>51</v>
      </c>
      <c r="B81" s="20" t="s">
        <v>521</v>
      </c>
      <c r="C81" s="17" t="s">
        <v>295</v>
      </c>
      <c r="D81" s="17" t="s">
        <v>22</v>
      </c>
      <c r="E81" s="17" t="s">
        <v>322</v>
      </c>
      <c r="F81" s="17" t="s">
        <v>290</v>
      </c>
      <c r="G81" s="52">
        <v>2023</v>
      </c>
      <c r="H81" s="18" t="s">
        <v>515</v>
      </c>
      <c r="I81" s="17" t="s">
        <v>317</v>
      </c>
    </row>
    <row r="82" spans="1:9" ht="16.5" x14ac:dyDescent="0.25">
      <c r="A82">
        <v>52</v>
      </c>
      <c r="B82" s="20" t="s">
        <v>346</v>
      </c>
      <c r="C82" s="17" t="s">
        <v>295</v>
      </c>
      <c r="D82" s="17" t="s">
        <v>22</v>
      </c>
      <c r="E82" s="17" t="s">
        <v>322</v>
      </c>
      <c r="F82" s="17" t="s">
        <v>290</v>
      </c>
      <c r="G82" s="52">
        <v>2022</v>
      </c>
      <c r="H82" s="18" t="s">
        <v>515</v>
      </c>
      <c r="I82" s="17" t="s">
        <v>333</v>
      </c>
    </row>
    <row r="83" spans="1:9" ht="16.5" x14ac:dyDescent="0.25">
      <c r="A83">
        <v>53</v>
      </c>
      <c r="B83" s="20" t="s">
        <v>345</v>
      </c>
      <c r="C83" s="17" t="s">
        <v>292</v>
      </c>
      <c r="D83" s="17" t="s">
        <v>22</v>
      </c>
      <c r="E83" s="17" t="s">
        <v>322</v>
      </c>
      <c r="F83" s="17" t="s">
        <v>290</v>
      </c>
      <c r="G83" s="52">
        <v>2022</v>
      </c>
      <c r="H83" s="18" t="s">
        <v>515</v>
      </c>
      <c r="I83" s="17" t="s">
        <v>321</v>
      </c>
    </row>
    <row r="84" spans="1:9" ht="16.5" x14ac:dyDescent="0.25">
      <c r="A84">
        <v>54</v>
      </c>
      <c r="B84" s="20" t="s">
        <v>324</v>
      </c>
      <c r="C84" s="17" t="s">
        <v>295</v>
      </c>
      <c r="D84" s="17" t="s">
        <v>22</v>
      </c>
      <c r="E84" s="17" t="s">
        <v>322</v>
      </c>
      <c r="F84" s="17" t="s">
        <v>290</v>
      </c>
      <c r="G84" s="52">
        <v>2021</v>
      </c>
      <c r="H84" s="18" t="s">
        <v>515</v>
      </c>
      <c r="I84" s="17" t="s">
        <v>321</v>
      </c>
    </row>
    <row r="85" spans="1:9" ht="16.5" x14ac:dyDescent="0.25">
      <c r="A85">
        <v>55</v>
      </c>
      <c r="B85" s="20" t="s">
        <v>344</v>
      </c>
      <c r="C85" s="17" t="s">
        <v>292</v>
      </c>
      <c r="D85" s="17" t="s">
        <v>22</v>
      </c>
      <c r="E85" s="17" t="s">
        <v>322</v>
      </c>
      <c r="F85" s="17" t="s">
        <v>290</v>
      </c>
      <c r="G85" s="52">
        <v>2022</v>
      </c>
      <c r="H85" s="18" t="s">
        <v>515</v>
      </c>
      <c r="I85" s="17" t="s">
        <v>321</v>
      </c>
    </row>
    <row r="86" spans="1:9" ht="16.5" x14ac:dyDescent="0.25">
      <c r="A86">
        <v>56</v>
      </c>
      <c r="B86" s="21" t="s">
        <v>332</v>
      </c>
      <c r="C86" s="17" t="s">
        <v>292</v>
      </c>
      <c r="D86" s="17" t="s">
        <v>22</v>
      </c>
      <c r="E86" s="17" t="s">
        <v>322</v>
      </c>
      <c r="F86" s="17" t="s">
        <v>290</v>
      </c>
      <c r="G86" s="52">
        <v>2021</v>
      </c>
      <c r="H86" s="18" t="s">
        <v>515</v>
      </c>
      <c r="I86" s="17" t="s">
        <v>321</v>
      </c>
    </row>
    <row r="87" spans="1:9" ht="16.5" x14ac:dyDescent="0.25">
      <c r="A87">
        <v>57</v>
      </c>
      <c r="B87" s="21" t="s">
        <v>343</v>
      </c>
      <c r="C87" s="17" t="s">
        <v>292</v>
      </c>
      <c r="D87" s="17" t="s">
        <v>22</v>
      </c>
      <c r="E87" s="17" t="s">
        <v>322</v>
      </c>
      <c r="F87" s="17" t="s">
        <v>290</v>
      </c>
      <c r="G87" s="52">
        <v>2022</v>
      </c>
      <c r="H87" s="18" t="s">
        <v>515</v>
      </c>
      <c r="I87" s="17" t="s">
        <v>321</v>
      </c>
    </row>
    <row r="88" spans="1:9" ht="16.5" x14ac:dyDescent="0.25">
      <c r="A88">
        <v>58</v>
      </c>
      <c r="B88" s="21" t="s">
        <v>329</v>
      </c>
      <c r="C88" s="17" t="s">
        <v>295</v>
      </c>
      <c r="D88" s="17" t="s">
        <v>22</v>
      </c>
      <c r="E88" s="17" t="s">
        <v>322</v>
      </c>
      <c r="F88" s="17" t="s">
        <v>328</v>
      </c>
      <c r="G88" s="52">
        <v>2021</v>
      </c>
      <c r="H88" s="18" t="s">
        <v>515</v>
      </c>
      <c r="I88" s="17" t="s">
        <v>327</v>
      </c>
    </row>
    <row r="89" spans="1:9" ht="16.5" x14ac:dyDescent="0.25">
      <c r="A89">
        <v>59</v>
      </c>
      <c r="B89" s="21" t="s">
        <v>326</v>
      </c>
      <c r="C89" s="17" t="s">
        <v>295</v>
      </c>
      <c r="D89" s="17" t="s">
        <v>22</v>
      </c>
      <c r="E89" s="17" t="s">
        <v>322</v>
      </c>
      <c r="F89" s="17" t="s">
        <v>290</v>
      </c>
      <c r="G89" s="52">
        <v>2021</v>
      </c>
      <c r="H89" s="18" t="s">
        <v>515</v>
      </c>
      <c r="I89" s="17" t="s">
        <v>321</v>
      </c>
    </row>
    <row r="90" spans="1:9" ht="16.5" x14ac:dyDescent="0.25">
      <c r="A90">
        <v>60</v>
      </c>
      <c r="B90" s="21" t="s">
        <v>331</v>
      </c>
      <c r="C90" s="17" t="s">
        <v>292</v>
      </c>
      <c r="D90" s="17" t="s">
        <v>22</v>
      </c>
      <c r="E90" s="17" t="s">
        <v>322</v>
      </c>
      <c r="F90" s="17" t="s">
        <v>290</v>
      </c>
      <c r="G90" s="52">
        <v>2021</v>
      </c>
      <c r="H90" s="18" t="s">
        <v>515</v>
      </c>
      <c r="I90" s="17" t="s">
        <v>321</v>
      </c>
    </row>
    <row r="91" spans="1:9" ht="16.5" x14ac:dyDescent="0.25">
      <c r="A91">
        <v>61</v>
      </c>
      <c r="B91" s="21" t="s">
        <v>330</v>
      </c>
      <c r="C91" s="17" t="s">
        <v>292</v>
      </c>
      <c r="D91" s="17" t="s">
        <v>22</v>
      </c>
      <c r="E91" s="17" t="s">
        <v>322</v>
      </c>
      <c r="F91" s="17" t="s">
        <v>290</v>
      </c>
      <c r="G91" s="52">
        <v>2021</v>
      </c>
      <c r="H91" s="18" t="s">
        <v>515</v>
      </c>
      <c r="I91" s="17" t="s">
        <v>321</v>
      </c>
    </row>
    <row r="92" spans="1:9" ht="16.5" x14ac:dyDescent="0.25">
      <c r="A92">
        <v>62</v>
      </c>
      <c r="B92" s="21" t="s">
        <v>325</v>
      </c>
      <c r="C92" s="17" t="s">
        <v>292</v>
      </c>
      <c r="D92" s="17" t="s">
        <v>22</v>
      </c>
      <c r="E92" s="17" t="s">
        <v>322</v>
      </c>
      <c r="F92" s="17" t="s">
        <v>290</v>
      </c>
      <c r="G92" s="52">
        <v>2021</v>
      </c>
      <c r="H92" s="18" t="s">
        <v>515</v>
      </c>
      <c r="I92" s="17" t="s">
        <v>321</v>
      </c>
    </row>
    <row r="93" spans="1:9" ht="16.5" x14ac:dyDescent="0.25">
      <c r="A93">
        <v>63</v>
      </c>
      <c r="B93" s="21" t="s">
        <v>318</v>
      </c>
      <c r="C93" s="17" t="s">
        <v>292</v>
      </c>
      <c r="D93" s="17" t="s">
        <v>22</v>
      </c>
      <c r="E93" s="17" t="s">
        <v>314</v>
      </c>
      <c r="F93" s="17" t="s">
        <v>290</v>
      </c>
      <c r="G93" s="52">
        <v>2022</v>
      </c>
      <c r="H93" s="18" t="s">
        <v>515</v>
      </c>
      <c r="I93" s="17" t="s">
        <v>313</v>
      </c>
    </row>
    <row r="94" spans="1:9" ht="16.5" x14ac:dyDescent="0.25">
      <c r="A94">
        <v>64</v>
      </c>
      <c r="B94" s="20" t="s">
        <v>320</v>
      </c>
      <c r="C94" s="17" t="s">
        <v>295</v>
      </c>
      <c r="D94" s="17" t="s">
        <v>22</v>
      </c>
      <c r="E94" s="17" t="s">
        <v>314</v>
      </c>
      <c r="F94" s="17" t="s">
        <v>290</v>
      </c>
      <c r="G94" s="52">
        <v>2022</v>
      </c>
      <c r="H94" s="18" t="s">
        <v>515</v>
      </c>
      <c r="I94" s="17" t="s">
        <v>522</v>
      </c>
    </row>
    <row r="95" spans="1:9" ht="16.5" x14ac:dyDescent="0.25">
      <c r="A95">
        <v>65</v>
      </c>
      <c r="B95" s="20" t="s">
        <v>319</v>
      </c>
      <c r="C95" s="17" t="s">
        <v>292</v>
      </c>
      <c r="D95" s="17" t="s">
        <v>22</v>
      </c>
      <c r="E95" s="17" t="s">
        <v>314</v>
      </c>
      <c r="F95" s="17" t="s">
        <v>290</v>
      </c>
      <c r="G95" s="52">
        <v>2022</v>
      </c>
      <c r="H95" s="18" t="s">
        <v>515</v>
      </c>
      <c r="I95" s="17" t="s">
        <v>313</v>
      </c>
    </row>
    <row r="96" spans="1:9" ht="16.5" x14ac:dyDescent="0.25">
      <c r="A96">
        <v>66</v>
      </c>
      <c r="B96" s="20" t="s">
        <v>315</v>
      </c>
      <c r="C96" s="17" t="s">
        <v>295</v>
      </c>
      <c r="D96" s="17" t="s">
        <v>22</v>
      </c>
      <c r="E96" s="17" t="s">
        <v>314</v>
      </c>
      <c r="F96" s="17" t="s">
        <v>290</v>
      </c>
      <c r="G96" s="52">
        <v>2021</v>
      </c>
      <c r="H96" s="18" t="s">
        <v>515</v>
      </c>
      <c r="I96" s="17" t="s">
        <v>313</v>
      </c>
    </row>
    <row r="97" spans="1:9" ht="16.5" x14ac:dyDescent="0.25">
      <c r="A97">
        <v>67</v>
      </c>
      <c r="B97" s="21" t="s">
        <v>373</v>
      </c>
      <c r="C97" s="17" t="s">
        <v>292</v>
      </c>
      <c r="D97" s="17" t="s">
        <v>23</v>
      </c>
      <c r="E97" s="17" t="s">
        <v>350</v>
      </c>
      <c r="F97" s="17" t="s">
        <v>290</v>
      </c>
      <c r="G97" s="52">
        <v>2021</v>
      </c>
      <c r="H97" s="18" t="s">
        <v>515</v>
      </c>
      <c r="I97" s="17" t="s">
        <v>298</v>
      </c>
    </row>
    <row r="98" spans="1:9" ht="16.5" x14ac:dyDescent="0.25">
      <c r="A98">
        <v>68</v>
      </c>
      <c r="B98" s="22" t="s">
        <v>523</v>
      </c>
      <c r="C98" s="17" t="s">
        <v>292</v>
      </c>
      <c r="D98" s="17" t="s">
        <v>23</v>
      </c>
      <c r="E98" s="17" t="s">
        <v>350</v>
      </c>
      <c r="F98" s="17" t="s">
        <v>290</v>
      </c>
      <c r="G98" s="52">
        <v>2023</v>
      </c>
      <c r="H98" s="18" t="s">
        <v>515</v>
      </c>
      <c r="I98" s="17" t="s">
        <v>349</v>
      </c>
    </row>
    <row r="99" spans="1:9" ht="16.5" x14ac:dyDescent="0.25">
      <c r="A99">
        <v>69</v>
      </c>
      <c r="B99" s="22" t="s">
        <v>360</v>
      </c>
      <c r="C99" s="17" t="s">
        <v>295</v>
      </c>
      <c r="D99" s="17" t="s">
        <v>23</v>
      </c>
      <c r="E99" s="17" t="s">
        <v>350</v>
      </c>
      <c r="F99" s="17" t="s">
        <v>290</v>
      </c>
      <c r="G99" s="52">
        <v>2019</v>
      </c>
      <c r="H99" s="18" t="s">
        <v>515</v>
      </c>
      <c r="I99" s="17" t="s">
        <v>349</v>
      </c>
    </row>
    <row r="100" spans="1:9" ht="16.5" x14ac:dyDescent="0.25">
      <c r="A100">
        <v>70</v>
      </c>
      <c r="B100" s="22" t="s">
        <v>351</v>
      </c>
      <c r="C100" s="17" t="s">
        <v>292</v>
      </c>
      <c r="D100" s="17" t="s">
        <v>23</v>
      </c>
      <c r="E100" s="17" t="s">
        <v>350</v>
      </c>
      <c r="F100" s="17" t="s">
        <v>290</v>
      </c>
      <c r="G100" s="52">
        <v>2018</v>
      </c>
      <c r="H100" s="18" t="s">
        <v>515</v>
      </c>
      <c r="I100" s="17" t="s">
        <v>349</v>
      </c>
    </row>
    <row r="101" spans="1:9" ht="16.5" x14ac:dyDescent="0.25">
      <c r="A101">
        <v>71</v>
      </c>
      <c r="B101" s="22" t="s">
        <v>524</v>
      </c>
      <c r="C101" s="17" t="s">
        <v>292</v>
      </c>
      <c r="D101" s="17" t="s">
        <v>23</v>
      </c>
      <c r="E101" s="17" t="s">
        <v>350</v>
      </c>
      <c r="F101" s="17" t="s">
        <v>290</v>
      </c>
      <c r="G101" s="52">
        <v>2023</v>
      </c>
      <c r="H101" s="18" t="s">
        <v>515</v>
      </c>
      <c r="I101" s="17" t="s">
        <v>349</v>
      </c>
    </row>
    <row r="102" spans="1:9" ht="16.5" x14ac:dyDescent="0.25">
      <c r="A102">
        <v>72</v>
      </c>
      <c r="B102" s="21" t="s">
        <v>356</v>
      </c>
      <c r="C102" s="17" t="s">
        <v>292</v>
      </c>
      <c r="D102" s="17" t="s">
        <v>23</v>
      </c>
      <c r="E102" s="17" t="s">
        <v>350</v>
      </c>
      <c r="F102" s="17" t="s">
        <v>290</v>
      </c>
      <c r="G102" s="52">
        <v>2019</v>
      </c>
      <c r="H102" s="18" t="s">
        <v>515</v>
      </c>
      <c r="I102" s="17" t="s">
        <v>298</v>
      </c>
    </row>
    <row r="103" spans="1:9" ht="16.5" x14ac:dyDescent="0.25">
      <c r="A103">
        <v>73</v>
      </c>
      <c r="B103" s="21" t="s">
        <v>355</v>
      </c>
      <c r="C103" s="17" t="s">
        <v>292</v>
      </c>
      <c r="D103" s="17" t="s">
        <v>23</v>
      </c>
      <c r="E103" s="17" t="s">
        <v>350</v>
      </c>
      <c r="F103" s="17" t="s">
        <v>290</v>
      </c>
      <c r="G103" s="52">
        <v>2019</v>
      </c>
      <c r="H103" s="18" t="s">
        <v>515</v>
      </c>
      <c r="I103" s="17" t="s">
        <v>349</v>
      </c>
    </row>
    <row r="104" spans="1:9" ht="16.5" x14ac:dyDescent="0.25">
      <c r="A104">
        <v>74</v>
      </c>
      <c r="B104" s="21" t="s">
        <v>377</v>
      </c>
      <c r="C104" s="17" t="s">
        <v>292</v>
      </c>
      <c r="D104" s="17" t="s">
        <v>23</v>
      </c>
      <c r="E104" s="17" t="s">
        <v>350</v>
      </c>
      <c r="F104" s="17" t="s">
        <v>376</v>
      </c>
      <c r="G104" s="52">
        <v>2022</v>
      </c>
      <c r="H104" s="18" t="s">
        <v>515</v>
      </c>
      <c r="I104" s="17" t="s">
        <v>349</v>
      </c>
    </row>
    <row r="105" spans="1:9" ht="16.5" x14ac:dyDescent="0.25">
      <c r="A105">
        <v>75</v>
      </c>
      <c r="B105" s="21" t="s">
        <v>372</v>
      </c>
      <c r="C105" s="17" t="s">
        <v>292</v>
      </c>
      <c r="D105" s="17" t="s">
        <v>23</v>
      </c>
      <c r="E105" s="17" t="s">
        <v>350</v>
      </c>
      <c r="F105" s="17" t="s">
        <v>290</v>
      </c>
      <c r="G105" s="52">
        <v>2021</v>
      </c>
      <c r="H105" s="18" t="s">
        <v>515</v>
      </c>
      <c r="I105" s="17" t="s">
        <v>349</v>
      </c>
    </row>
    <row r="106" spans="1:9" ht="16.5" x14ac:dyDescent="0.25">
      <c r="A106">
        <v>76</v>
      </c>
      <c r="B106" s="21" t="s">
        <v>354</v>
      </c>
      <c r="C106" s="17" t="s">
        <v>292</v>
      </c>
      <c r="D106" s="17" t="s">
        <v>23</v>
      </c>
      <c r="E106" s="17" t="s">
        <v>350</v>
      </c>
      <c r="F106" s="17" t="s">
        <v>290</v>
      </c>
      <c r="G106" s="52">
        <v>2019</v>
      </c>
      <c r="H106" s="18" t="s">
        <v>515</v>
      </c>
      <c r="I106" s="17" t="s">
        <v>349</v>
      </c>
    </row>
    <row r="107" spans="1:9" ht="16.5" x14ac:dyDescent="0.25">
      <c r="A107">
        <v>77</v>
      </c>
      <c r="B107" s="21" t="s">
        <v>352</v>
      </c>
      <c r="C107" s="17" t="s">
        <v>295</v>
      </c>
      <c r="D107" s="17" t="s">
        <v>23</v>
      </c>
      <c r="E107" s="17" t="s">
        <v>350</v>
      </c>
      <c r="F107" s="17" t="s">
        <v>290</v>
      </c>
      <c r="G107" s="52">
        <v>2018</v>
      </c>
      <c r="H107" s="18" t="s">
        <v>515</v>
      </c>
      <c r="I107" s="17" t="s">
        <v>349</v>
      </c>
    </row>
    <row r="108" spans="1:9" ht="16.5" x14ac:dyDescent="0.25">
      <c r="A108">
        <v>78</v>
      </c>
      <c r="B108" s="21" t="s">
        <v>364</v>
      </c>
      <c r="C108" s="17" t="s">
        <v>292</v>
      </c>
      <c r="D108" s="17" t="s">
        <v>23</v>
      </c>
      <c r="E108" s="17" t="s">
        <v>350</v>
      </c>
      <c r="F108" s="17" t="s">
        <v>290</v>
      </c>
      <c r="G108" s="52">
        <v>2020</v>
      </c>
      <c r="H108" s="18" t="s">
        <v>515</v>
      </c>
      <c r="I108" s="17" t="s">
        <v>349</v>
      </c>
    </row>
    <row r="109" spans="1:9" ht="16.5" x14ac:dyDescent="0.25">
      <c r="A109">
        <v>79</v>
      </c>
      <c r="B109" s="21" t="s">
        <v>363</v>
      </c>
      <c r="C109" s="17" t="s">
        <v>292</v>
      </c>
      <c r="D109" s="17" t="s">
        <v>23</v>
      </c>
      <c r="E109" s="17" t="s">
        <v>350</v>
      </c>
      <c r="F109" s="17" t="s">
        <v>290</v>
      </c>
      <c r="G109" s="52">
        <v>2020</v>
      </c>
      <c r="H109" s="18" t="s">
        <v>515</v>
      </c>
      <c r="I109" s="17" t="s">
        <v>298</v>
      </c>
    </row>
    <row r="110" spans="1:9" ht="16.5" x14ac:dyDescent="0.25">
      <c r="A110">
        <v>80</v>
      </c>
      <c r="B110" s="21" t="s">
        <v>371</v>
      </c>
      <c r="C110" s="17" t="s">
        <v>292</v>
      </c>
      <c r="D110" s="17" t="s">
        <v>23</v>
      </c>
      <c r="E110" s="17" t="s">
        <v>350</v>
      </c>
      <c r="F110" s="17" t="s">
        <v>290</v>
      </c>
      <c r="G110" s="52">
        <v>2021</v>
      </c>
      <c r="H110" s="18" t="s">
        <v>515</v>
      </c>
      <c r="I110" s="17" t="s">
        <v>349</v>
      </c>
    </row>
    <row r="111" spans="1:9" ht="16.5" x14ac:dyDescent="0.25">
      <c r="A111">
        <v>81</v>
      </c>
      <c r="B111" s="21" t="s">
        <v>525</v>
      </c>
      <c r="C111" s="17" t="s">
        <v>292</v>
      </c>
      <c r="D111" s="17" t="s">
        <v>23</v>
      </c>
      <c r="E111" s="17" t="s">
        <v>350</v>
      </c>
      <c r="F111" s="17" t="s">
        <v>290</v>
      </c>
      <c r="G111" s="52">
        <v>2023</v>
      </c>
      <c r="H111" s="18" t="s">
        <v>515</v>
      </c>
      <c r="I111" s="17" t="s">
        <v>349</v>
      </c>
    </row>
    <row r="112" spans="1:9" ht="16.5" x14ac:dyDescent="0.25">
      <c r="A112">
        <v>82</v>
      </c>
      <c r="B112" s="21" t="s">
        <v>374</v>
      </c>
      <c r="C112" s="17" t="s">
        <v>292</v>
      </c>
      <c r="D112" s="17" t="s">
        <v>23</v>
      </c>
      <c r="E112" s="17" t="s">
        <v>350</v>
      </c>
      <c r="F112" s="17" t="s">
        <v>290</v>
      </c>
      <c r="G112" s="52">
        <v>2022</v>
      </c>
      <c r="H112" s="18" t="s">
        <v>515</v>
      </c>
      <c r="I112" s="17" t="s">
        <v>349</v>
      </c>
    </row>
    <row r="113" spans="1:9" ht="16.5" x14ac:dyDescent="0.25">
      <c r="A113">
        <v>83</v>
      </c>
      <c r="B113" s="21" t="s">
        <v>353</v>
      </c>
      <c r="C113" s="17" t="s">
        <v>295</v>
      </c>
      <c r="D113" s="17" t="s">
        <v>23</v>
      </c>
      <c r="E113" s="17" t="s">
        <v>350</v>
      </c>
      <c r="F113" s="17" t="s">
        <v>290</v>
      </c>
      <c r="G113" s="52">
        <v>2019</v>
      </c>
      <c r="H113" s="18" t="s">
        <v>515</v>
      </c>
      <c r="I113" s="17" t="s">
        <v>349</v>
      </c>
    </row>
    <row r="114" spans="1:9" ht="16.5" x14ac:dyDescent="0.25">
      <c r="A114">
        <v>84</v>
      </c>
      <c r="B114" s="21" t="s">
        <v>362</v>
      </c>
      <c r="C114" s="17" t="s">
        <v>295</v>
      </c>
      <c r="D114" s="17" t="s">
        <v>23</v>
      </c>
      <c r="E114" s="17" t="s">
        <v>350</v>
      </c>
      <c r="F114" s="17" t="s">
        <v>290</v>
      </c>
      <c r="G114" s="52">
        <v>2020</v>
      </c>
      <c r="H114" s="18" t="s">
        <v>515</v>
      </c>
      <c r="I114" s="17" t="s">
        <v>349</v>
      </c>
    </row>
    <row r="115" spans="1:9" ht="16.5" x14ac:dyDescent="0.25">
      <c r="A115">
        <v>85</v>
      </c>
      <c r="B115" s="20" t="s">
        <v>370</v>
      </c>
      <c r="C115" s="17" t="s">
        <v>292</v>
      </c>
      <c r="D115" s="17" t="s">
        <v>23</v>
      </c>
      <c r="E115" s="17" t="s">
        <v>350</v>
      </c>
      <c r="F115" s="17" t="s">
        <v>290</v>
      </c>
      <c r="G115" s="52">
        <v>2021</v>
      </c>
      <c r="H115" s="18" t="s">
        <v>515</v>
      </c>
      <c r="I115" s="17" t="s">
        <v>349</v>
      </c>
    </row>
    <row r="116" spans="1:9" ht="16.5" x14ac:dyDescent="0.25">
      <c r="A116">
        <v>86</v>
      </c>
      <c r="B116" s="20" t="s">
        <v>367</v>
      </c>
      <c r="C116" s="17" t="s">
        <v>292</v>
      </c>
      <c r="D116" s="17" t="s">
        <v>23</v>
      </c>
      <c r="E116" s="17" t="s">
        <v>350</v>
      </c>
      <c r="F116" s="17" t="s">
        <v>290</v>
      </c>
      <c r="G116" s="52">
        <v>2021</v>
      </c>
      <c r="H116" s="18" t="s">
        <v>515</v>
      </c>
      <c r="I116" s="17" t="s">
        <v>349</v>
      </c>
    </row>
    <row r="117" spans="1:9" ht="16.5" x14ac:dyDescent="0.25">
      <c r="A117">
        <v>87</v>
      </c>
      <c r="B117" s="20" t="s">
        <v>366</v>
      </c>
      <c r="C117" s="17" t="s">
        <v>292</v>
      </c>
      <c r="D117" s="17" t="s">
        <v>23</v>
      </c>
      <c r="E117" s="17" t="s">
        <v>350</v>
      </c>
      <c r="F117" s="17" t="s">
        <v>290</v>
      </c>
      <c r="G117" s="52">
        <v>2020</v>
      </c>
      <c r="H117" s="18" t="s">
        <v>515</v>
      </c>
      <c r="I117" s="17" t="s">
        <v>349</v>
      </c>
    </row>
    <row r="118" spans="1:9" ht="16.5" x14ac:dyDescent="0.25">
      <c r="A118">
        <v>88</v>
      </c>
      <c r="B118" s="20" t="s">
        <v>369</v>
      </c>
      <c r="C118" s="17" t="s">
        <v>295</v>
      </c>
      <c r="D118" s="17" t="s">
        <v>23</v>
      </c>
      <c r="E118" s="17" t="s">
        <v>350</v>
      </c>
      <c r="F118" s="17" t="s">
        <v>290</v>
      </c>
      <c r="G118" s="52">
        <v>2021</v>
      </c>
      <c r="H118" s="18" t="s">
        <v>515</v>
      </c>
      <c r="I118" s="17" t="s">
        <v>298</v>
      </c>
    </row>
    <row r="119" spans="1:9" ht="16.5" x14ac:dyDescent="0.25">
      <c r="A119">
        <v>89</v>
      </c>
      <c r="B119" s="20" t="s">
        <v>526</v>
      </c>
      <c r="C119" s="17" t="s">
        <v>292</v>
      </c>
      <c r="D119" s="17" t="s">
        <v>23</v>
      </c>
      <c r="E119" s="17" t="s">
        <v>350</v>
      </c>
      <c r="F119" s="17" t="s">
        <v>290</v>
      </c>
      <c r="G119" s="52">
        <v>2023</v>
      </c>
      <c r="H119" s="18" t="s">
        <v>515</v>
      </c>
      <c r="I119" s="17" t="s">
        <v>349</v>
      </c>
    </row>
    <row r="120" spans="1:9" ht="16.5" x14ac:dyDescent="0.25">
      <c r="A120">
        <v>90</v>
      </c>
      <c r="B120" s="20" t="s">
        <v>359</v>
      </c>
      <c r="C120" s="17" t="s">
        <v>292</v>
      </c>
      <c r="D120" s="17" t="s">
        <v>23</v>
      </c>
      <c r="E120" s="17" t="s">
        <v>350</v>
      </c>
      <c r="F120" s="17" t="s">
        <v>290</v>
      </c>
      <c r="G120" s="52">
        <v>2019</v>
      </c>
      <c r="H120" s="18" t="s">
        <v>515</v>
      </c>
      <c r="I120" s="17" t="s">
        <v>349</v>
      </c>
    </row>
    <row r="121" spans="1:9" ht="16.5" x14ac:dyDescent="0.25">
      <c r="A121">
        <v>91</v>
      </c>
      <c r="B121" s="20" t="s">
        <v>368</v>
      </c>
      <c r="C121" s="17" t="s">
        <v>295</v>
      </c>
      <c r="D121" s="17" t="s">
        <v>23</v>
      </c>
      <c r="E121" s="17" t="s">
        <v>350</v>
      </c>
      <c r="F121" s="17" t="s">
        <v>290</v>
      </c>
      <c r="G121" s="52">
        <v>2021</v>
      </c>
      <c r="H121" s="18" t="s">
        <v>515</v>
      </c>
      <c r="I121" s="17" t="s">
        <v>298</v>
      </c>
    </row>
    <row r="122" spans="1:9" ht="16.5" x14ac:dyDescent="0.25">
      <c r="A122">
        <v>92</v>
      </c>
      <c r="B122" s="20" t="s">
        <v>365</v>
      </c>
      <c r="C122" s="17" t="s">
        <v>292</v>
      </c>
      <c r="D122" s="17" t="s">
        <v>23</v>
      </c>
      <c r="E122" s="17" t="s">
        <v>350</v>
      </c>
      <c r="F122" s="17" t="s">
        <v>290</v>
      </c>
      <c r="G122" s="52">
        <v>2020</v>
      </c>
      <c r="H122" s="18" t="s">
        <v>515</v>
      </c>
      <c r="I122" s="17" t="s">
        <v>349</v>
      </c>
    </row>
    <row r="123" spans="1:9" ht="16.5" x14ac:dyDescent="0.25">
      <c r="A123">
        <v>93</v>
      </c>
      <c r="B123" s="20" t="s">
        <v>378</v>
      </c>
      <c r="C123" s="17" t="s">
        <v>292</v>
      </c>
      <c r="D123" s="17" t="s">
        <v>23</v>
      </c>
      <c r="E123" s="17" t="s">
        <v>350</v>
      </c>
      <c r="F123" s="17" t="s">
        <v>290</v>
      </c>
      <c r="G123" s="52">
        <v>2022</v>
      </c>
      <c r="H123" s="18" t="s">
        <v>515</v>
      </c>
      <c r="I123" s="17" t="s">
        <v>349</v>
      </c>
    </row>
    <row r="124" spans="1:9" ht="16.5" x14ac:dyDescent="0.25">
      <c r="A124">
        <v>94</v>
      </c>
      <c r="B124" s="20" t="s">
        <v>361</v>
      </c>
      <c r="C124" s="17" t="s">
        <v>295</v>
      </c>
      <c r="D124" s="17" t="s">
        <v>23</v>
      </c>
      <c r="E124" s="17" t="s">
        <v>350</v>
      </c>
      <c r="F124" s="17" t="s">
        <v>290</v>
      </c>
      <c r="G124" s="52">
        <v>2020</v>
      </c>
      <c r="H124" s="18" t="s">
        <v>515</v>
      </c>
      <c r="I124" s="17" t="s">
        <v>298</v>
      </c>
    </row>
    <row r="125" spans="1:9" ht="16.5" x14ac:dyDescent="0.25">
      <c r="A125">
        <v>95</v>
      </c>
      <c r="B125" s="20" t="s">
        <v>358</v>
      </c>
      <c r="C125" s="17" t="s">
        <v>295</v>
      </c>
      <c r="D125" s="17" t="s">
        <v>23</v>
      </c>
      <c r="E125" s="17" t="s">
        <v>350</v>
      </c>
      <c r="F125" s="17" t="s">
        <v>357</v>
      </c>
      <c r="G125" s="52">
        <v>2019</v>
      </c>
      <c r="H125" s="18" t="s">
        <v>515</v>
      </c>
      <c r="I125" s="17" t="s">
        <v>349</v>
      </c>
    </row>
    <row r="126" spans="1:9" ht="16.5" x14ac:dyDescent="0.25">
      <c r="A126">
        <v>96</v>
      </c>
      <c r="B126" s="20" t="s">
        <v>296</v>
      </c>
      <c r="C126" s="17" t="s">
        <v>295</v>
      </c>
      <c r="D126" s="17" t="s">
        <v>22</v>
      </c>
      <c r="E126" s="17" t="s">
        <v>291</v>
      </c>
      <c r="F126" s="17" t="s">
        <v>290</v>
      </c>
      <c r="G126" s="52">
        <v>2020</v>
      </c>
      <c r="H126" s="18" t="s">
        <v>515</v>
      </c>
      <c r="I126" s="17" t="s">
        <v>289</v>
      </c>
    </row>
    <row r="127" spans="1:9" ht="16.5" x14ac:dyDescent="0.25">
      <c r="A127">
        <v>97</v>
      </c>
      <c r="B127" s="20" t="s">
        <v>307</v>
      </c>
      <c r="C127" s="17" t="s">
        <v>292</v>
      </c>
      <c r="D127" s="17" t="s">
        <v>22</v>
      </c>
      <c r="E127" s="17" t="s">
        <v>291</v>
      </c>
      <c r="F127" s="17" t="s">
        <v>290</v>
      </c>
      <c r="G127" s="52">
        <v>2022</v>
      </c>
      <c r="H127" s="18" t="s">
        <v>515</v>
      </c>
      <c r="I127" s="17" t="s">
        <v>306</v>
      </c>
    </row>
    <row r="128" spans="1:9" ht="16.5" x14ac:dyDescent="0.25">
      <c r="A128">
        <v>98</v>
      </c>
      <c r="B128" s="20" t="s">
        <v>294</v>
      </c>
      <c r="C128" s="17" t="s">
        <v>292</v>
      </c>
      <c r="D128" s="17" t="s">
        <v>22</v>
      </c>
      <c r="E128" s="17" t="s">
        <v>291</v>
      </c>
      <c r="F128" s="17" t="s">
        <v>290</v>
      </c>
      <c r="G128" s="52">
        <v>2020</v>
      </c>
      <c r="H128" s="18" t="s">
        <v>515</v>
      </c>
      <c r="I128" s="17" t="s">
        <v>289</v>
      </c>
    </row>
    <row r="129" spans="1:9" ht="16.5" x14ac:dyDescent="0.25">
      <c r="A129">
        <v>99</v>
      </c>
      <c r="B129" s="20" t="s">
        <v>305</v>
      </c>
      <c r="C129" s="17" t="s">
        <v>295</v>
      </c>
      <c r="D129" s="17" t="s">
        <v>22</v>
      </c>
      <c r="E129" s="17" t="s">
        <v>291</v>
      </c>
      <c r="F129" s="17" t="s">
        <v>290</v>
      </c>
      <c r="G129" s="52">
        <v>2021</v>
      </c>
      <c r="H129" s="18" t="s">
        <v>515</v>
      </c>
      <c r="I129" s="17" t="s">
        <v>289</v>
      </c>
    </row>
    <row r="130" spans="1:9" ht="16.5" x14ac:dyDescent="0.25">
      <c r="A130">
        <v>100</v>
      </c>
      <c r="B130" s="20" t="s">
        <v>527</v>
      </c>
      <c r="C130" s="17" t="s">
        <v>295</v>
      </c>
      <c r="D130" s="17" t="s">
        <v>22</v>
      </c>
      <c r="E130" s="17" t="s">
        <v>291</v>
      </c>
      <c r="F130" s="17" t="s">
        <v>290</v>
      </c>
      <c r="G130" s="52">
        <v>2023</v>
      </c>
      <c r="H130" s="18" t="s">
        <v>515</v>
      </c>
      <c r="I130" s="17" t="s">
        <v>289</v>
      </c>
    </row>
    <row r="131" spans="1:9" ht="16.5" x14ac:dyDescent="0.25">
      <c r="A131">
        <v>101</v>
      </c>
      <c r="B131" s="20" t="s">
        <v>528</v>
      </c>
      <c r="C131" s="17" t="s">
        <v>292</v>
      </c>
      <c r="D131" s="17" t="s">
        <v>22</v>
      </c>
      <c r="E131" s="17" t="s">
        <v>291</v>
      </c>
      <c r="F131" s="17" t="s">
        <v>290</v>
      </c>
      <c r="G131" s="52">
        <v>2023</v>
      </c>
      <c r="H131" s="18" t="s">
        <v>515</v>
      </c>
      <c r="I131" s="17" t="s">
        <v>289</v>
      </c>
    </row>
    <row r="132" spans="1:9" ht="16.5" x14ac:dyDescent="0.25">
      <c r="A132">
        <v>102</v>
      </c>
      <c r="B132" s="20" t="s">
        <v>301</v>
      </c>
      <c r="C132" s="17" t="s">
        <v>295</v>
      </c>
      <c r="D132" s="17" t="s">
        <v>22</v>
      </c>
      <c r="E132" s="17" t="s">
        <v>291</v>
      </c>
      <c r="F132" s="17" t="s">
        <v>290</v>
      </c>
      <c r="G132" s="52">
        <v>2021</v>
      </c>
      <c r="H132" s="18" t="s">
        <v>515</v>
      </c>
      <c r="I132" s="17" t="s">
        <v>300</v>
      </c>
    </row>
    <row r="133" spans="1:9" ht="16.5" x14ac:dyDescent="0.25">
      <c r="A133">
        <v>103</v>
      </c>
      <c r="B133" s="21" t="s">
        <v>299</v>
      </c>
      <c r="C133" s="17" t="s">
        <v>292</v>
      </c>
      <c r="D133" s="17" t="s">
        <v>22</v>
      </c>
      <c r="E133" s="17" t="s">
        <v>291</v>
      </c>
      <c r="F133" s="17" t="s">
        <v>290</v>
      </c>
      <c r="G133" s="52">
        <v>2021</v>
      </c>
      <c r="H133" s="18" t="s">
        <v>515</v>
      </c>
      <c r="I133" s="17" t="s">
        <v>289</v>
      </c>
    </row>
    <row r="134" spans="1:9" ht="16.5" x14ac:dyDescent="0.25">
      <c r="A134">
        <v>104</v>
      </c>
      <c r="B134" s="20" t="s">
        <v>310</v>
      </c>
      <c r="C134" s="17" t="s">
        <v>292</v>
      </c>
      <c r="D134" s="17" t="s">
        <v>22</v>
      </c>
      <c r="E134" s="17" t="s">
        <v>291</v>
      </c>
      <c r="F134" s="17" t="s">
        <v>290</v>
      </c>
      <c r="G134" s="52">
        <v>2022</v>
      </c>
      <c r="H134" s="18" t="s">
        <v>515</v>
      </c>
      <c r="I134" s="17" t="s">
        <v>289</v>
      </c>
    </row>
    <row r="135" spans="1:9" ht="16.5" x14ac:dyDescent="0.25">
      <c r="A135">
        <v>105</v>
      </c>
      <c r="B135" s="20" t="s">
        <v>311</v>
      </c>
      <c r="C135" s="17" t="s">
        <v>292</v>
      </c>
      <c r="D135" s="17" t="s">
        <v>22</v>
      </c>
      <c r="E135" s="17" t="s">
        <v>291</v>
      </c>
      <c r="F135" s="17" t="s">
        <v>290</v>
      </c>
      <c r="G135" s="52">
        <v>2022</v>
      </c>
      <c r="H135" s="18" t="s">
        <v>515</v>
      </c>
      <c r="I135" s="17" t="s">
        <v>306</v>
      </c>
    </row>
    <row r="136" spans="1:9" ht="16.5" x14ac:dyDescent="0.25">
      <c r="A136">
        <v>106</v>
      </c>
      <c r="B136" s="20" t="s">
        <v>304</v>
      </c>
      <c r="C136" s="17" t="s">
        <v>292</v>
      </c>
      <c r="D136" s="17" t="s">
        <v>22</v>
      </c>
      <c r="E136" s="17" t="s">
        <v>291</v>
      </c>
      <c r="F136" s="17" t="s">
        <v>290</v>
      </c>
      <c r="G136" s="52">
        <v>2021</v>
      </c>
      <c r="H136" s="18" t="s">
        <v>515</v>
      </c>
      <c r="I136" s="17" t="s">
        <v>289</v>
      </c>
    </row>
    <row r="137" spans="1:9" ht="16.5" x14ac:dyDescent="0.25">
      <c r="A137">
        <v>107</v>
      </c>
      <c r="B137" s="20" t="s">
        <v>303</v>
      </c>
      <c r="C137" s="17" t="s">
        <v>292</v>
      </c>
      <c r="D137" s="17" t="s">
        <v>22</v>
      </c>
      <c r="E137" s="17" t="s">
        <v>291</v>
      </c>
      <c r="F137" s="17" t="s">
        <v>290</v>
      </c>
      <c r="G137" s="52">
        <v>2021</v>
      </c>
      <c r="H137" s="18" t="s">
        <v>515</v>
      </c>
      <c r="I137" s="17" t="s">
        <v>289</v>
      </c>
    </row>
    <row r="138" spans="1:9" ht="16.5" x14ac:dyDescent="0.25">
      <c r="A138">
        <v>108</v>
      </c>
      <c r="B138" s="20" t="s">
        <v>293</v>
      </c>
      <c r="C138" s="17" t="s">
        <v>292</v>
      </c>
      <c r="D138" s="17" t="s">
        <v>22</v>
      </c>
      <c r="E138" s="17" t="s">
        <v>291</v>
      </c>
      <c r="F138" s="17" t="s">
        <v>290</v>
      </c>
      <c r="G138" s="52">
        <v>2020</v>
      </c>
      <c r="H138" s="18" t="s">
        <v>515</v>
      </c>
      <c r="I138" s="17" t="s">
        <v>289</v>
      </c>
    </row>
    <row r="139" spans="1:9" ht="16.5" x14ac:dyDescent="0.25">
      <c r="A139">
        <v>109</v>
      </c>
      <c r="B139" s="20" t="s">
        <v>297</v>
      </c>
      <c r="C139" s="17" t="s">
        <v>292</v>
      </c>
      <c r="D139" s="17" t="s">
        <v>22</v>
      </c>
      <c r="E139" s="17" t="s">
        <v>291</v>
      </c>
      <c r="F139" s="17" t="s">
        <v>290</v>
      </c>
      <c r="G139" s="52">
        <v>2021</v>
      </c>
      <c r="H139" s="18" t="s">
        <v>515</v>
      </c>
      <c r="I139" s="17" t="s">
        <v>289</v>
      </c>
    </row>
    <row r="140" spans="1:9" ht="16.5" x14ac:dyDescent="0.25">
      <c r="A140">
        <v>110</v>
      </c>
      <c r="B140" s="20" t="s">
        <v>309</v>
      </c>
      <c r="C140" s="17" t="s">
        <v>295</v>
      </c>
      <c r="D140" s="17" t="s">
        <v>22</v>
      </c>
      <c r="E140" s="17" t="s">
        <v>291</v>
      </c>
      <c r="F140" s="17" t="s">
        <v>290</v>
      </c>
      <c r="G140" s="52">
        <v>2022</v>
      </c>
      <c r="H140" s="18" t="s">
        <v>515</v>
      </c>
      <c r="I140" s="17" t="s">
        <v>308</v>
      </c>
    </row>
    <row r="141" spans="1:9" ht="16.5" x14ac:dyDescent="0.25">
      <c r="A141">
        <v>111</v>
      </c>
      <c r="B141" s="20" t="s">
        <v>302</v>
      </c>
      <c r="C141" s="17" t="s">
        <v>292</v>
      </c>
      <c r="D141" s="17" t="s">
        <v>22</v>
      </c>
      <c r="E141" s="17" t="s">
        <v>291</v>
      </c>
      <c r="F141" s="17" t="s">
        <v>290</v>
      </c>
      <c r="G141" s="52">
        <v>2021</v>
      </c>
      <c r="H141" s="18" t="s">
        <v>515</v>
      </c>
      <c r="I141" s="17" t="s">
        <v>289</v>
      </c>
    </row>
    <row r="142" spans="1:9" ht="16.5" x14ac:dyDescent="0.25">
      <c r="A142">
        <v>112</v>
      </c>
      <c r="B142" s="20" t="s">
        <v>529</v>
      </c>
      <c r="C142" s="17" t="s">
        <v>295</v>
      </c>
      <c r="D142" s="17" t="s">
        <v>22</v>
      </c>
      <c r="E142" s="17" t="s">
        <v>291</v>
      </c>
      <c r="F142" s="17" t="s">
        <v>290</v>
      </c>
      <c r="G142" s="52">
        <v>2023</v>
      </c>
      <c r="H142" s="18" t="s">
        <v>515</v>
      </c>
      <c r="I142" s="17" t="s">
        <v>289</v>
      </c>
    </row>
    <row r="143" spans="1:9" ht="16.5" x14ac:dyDescent="0.25">
      <c r="A143">
        <v>113</v>
      </c>
      <c r="B143" s="20" t="s">
        <v>312</v>
      </c>
      <c r="C143" s="17" t="s">
        <v>295</v>
      </c>
      <c r="D143" s="17" t="s">
        <v>22</v>
      </c>
      <c r="E143" s="17" t="s">
        <v>291</v>
      </c>
      <c r="F143" s="17" t="s">
        <v>290</v>
      </c>
      <c r="G143" s="52">
        <v>2022</v>
      </c>
      <c r="H143" s="18" t="s">
        <v>515</v>
      </c>
      <c r="I143" s="17" t="s">
        <v>306</v>
      </c>
    </row>
    <row r="144" spans="1:9" ht="16.5" x14ac:dyDescent="0.25">
      <c r="A144">
        <v>114</v>
      </c>
      <c r="B144" s="20"/>
      <c r="C144" s="17"/>
      <c r="D144" s="17"/>
      <c r="E144" s="17"/>
      <c r="F144" s="17"/>
      <c r="G144" s="19"/>
      <c r="H144" s="18"/>
      <c r="I144" s="17"/>
    </row>
    <row r="146" spans="11:11" x14ac:dyDescent="0.25">
      <c r="K146" s="16"/>
    </row>
    <row r="147" spans="11:11" x14ac:dyDescent="0.25">
      <c r="K147" s="16"/>
    </row>
    <row r="148" spans="11:11" x14ac:dyDescent="0.25">
      <c r="K148" s="16"/>
    </row>
  </sheetData>
  <autoFilter ref="A30:K144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2"/>
  <sheetViews>
    <sheetView topLeftCell="B1" zoomScale="110" workbookViewId="0">
      <selection activeCell="G8" sqref="G8"/>
    </sheetView>
  </sheetViews>
  <sheetFormatPr baseColWidth="10" defaultColWidth="10.85546875" defaultRowHeight="16.5" x14ac:dyDescent="0.3"/>
  <cols>
    <col min="1" max="1" width="6.140625" style="2" customWidth="1"/>
    <col min="2" max="2" width="37.42578125" style="2" customWidth="1"/>
    <col min="3" max="3" width="25.28515625" style="2" customWidth="1"/>
    <col min="4" max="4" width="12.42578125" style="2" bestFit="1" customWidth="1"/>
    <col min="5" max="5" width="11" style="2" bestFit="1" customWidth="1"/>
    <col min="6" max="6" width="16.42578125" style="2" customWidth="1"/>
    <col min="7" max="7" width="27.28515625" style="2" customWidth="1"/>
    <col min="8" max="16384" width="10.85546875" style="2"/>
  </cols>
  <sheetData>
    <row r="2" spans="1:7" x14ac:dyDescent="0.3">
      <c r="B2" s="8" t="s">
        <v>440</v>
      </c>
      <c r="C2" s="8" t="s">
        <v>441</v>
      </c>
      <c r="D2" s="8" t="s">
        <v>442</v>
      </c>
      <c r="E2" s="8" t="s">
        <v>443</v>
      </c>
      <c r="F2" s="8" t="s">
        <v>444</v>
      </c>
      <c r="G2" s="8" t="s">
        <v>445</v>
      </c>
    </row>
    <row r="3" spans="1:7" x14ac:dyDescent="0.3">
      <c r="B3" s="7" t="s">
        <v>435</v>
      </c>
      <c r="C3" s="7" t="s">
        <v>446</v>
      </c>
      <c r="D3" s="7" t="s">
        <v>447</v>
      </c>
      <c r="E3" s="7" t="s">
        <v>448</v>
      </c>
      <c r="F3" s="7" t="s">
        <v>449</v>
      </c>
      <c r="G3" s="37">
        <v>1000000</v>
      </c>
    </row>
    <row r="4" spans="1:7" x14ac:dyDescent="0.3">
      <c r="C4" s="2">
        <f>COUNTIF(C12:C41,"ADJUDICACIÓN DIRECTA")</f>
        <v>24</v>
      </c>
      <c r="D4" s="2">
        <f>COUNTIF(D12:D66,D3)</f>
        <v>22</v>
      </c>
      <c r="E4" s="2">
        <f>COUNTIF(E12:E66,"Micro")</f>
        <v>13</v>
      </c>
      <c r="F4" s="2">
        <f>COUNTIF(F12:F66,"U.S.D.")</f>
        <v>0</v>
      </c>
      <c r="G4" s="2">
        <f>COUNTIF(G12:G66,1000000)</f>
        <v>0</v>
      </c>
    </row>
    <row r="5" spans="1:7" x14ac:dyDescent="0.3">
      <c r="C5" s="7" t="s">
        <v>450</v>
      </c>
      <c r="D5" s="7" t="s">
        <v>451</v>
      </c>
      <c r="E5" s="7" t="s">
        <v>452</v>
      </c>
      <c r="F5" s="7" t="s">
        <v>453</v>
      </c>
      <c r="G5" s="7" t="s">
        <v>454</v>
      </c>
    </row>
    <row r="6" spans="1:7" x14ac:dyDescent="0.3">
      <c r="C6" s="2">
        <f>COUNTIF(C12:C66,"INVITACIÓN A CUANDO MENOS TRES PERSONAS")</f>
        <v>2</v>
      </c>
      <c r="D6" s="2">
        <f>COUNTIF(D12:D66,"Arrendamiento")</f>
        <v>0</v>
      </c>
      <c r="E6" s="2">
        <f>COUNTIF(E12:E66,"Pequeña")</f>
        <v>3</v>
      </c>
      <c r="F6" s="2">
        <f>COUNTIF(F12:F66,"Euro")</f>
        <v>0</v>
      </c>
      <c r="G6" s="2">
        <f>COUNTIF(G10:G88,"$1,000,000.00 A $2,000,000.00")</f>
        <v>0</v>
      </c>
    </row>
    <row r="7" spans="1:7" x14ac:dyDescent="0.3">
      <c r="C7" s="7" t="s">
        <v>455</v>
      </c>
      <c r="D7" s="7" t="s">
        <v>456</v>
      </c>
      <c r="E7" s="7" t="s">
        <v>457</v>
      </c>
      <c r="F7" s="7" t="s">
        <v>458</v>
      </c>
      <c r="G7" s="7" t="s">
        <v>459</v>
      </c>
    </row>
    <row r="8" spans="1:7" x14ac:dyDescent="0.3">
      <c r="C8" s="2">
        <f>COUNTIF(C12:C66,"LICITACIÓN PÚBLICA NACIONAL")</f>
        <v>4</v>
      </c>
      <c r="D8" s="2">
        <f>COUNTIF(D12:D66,"Bienes")</f>
        <v>8</v>
      </c>
      <c r="E8" s="2">
        <f>COUNTIF(E12:E66,"Mediana")</f>
        <v>2</v>
      </c>
      <c r="F8" s="2">
        <f>COUNTIF(F12:F66,"M.N.")</f>
        <v>8</v>
      </c>
      <c r="G8" s="2">
        <f>COUNTIF(G12:G66,"$2,000,000.00  A $3,0000,000.00")</f>
        <v>0</v>
      </c>
    </row>
    <row r="10" spans="1:7" x14ac:dyDescent="0.3">
      <c r="D10" s="11"/>
    </row>
    <row r="11" spans="1:7" ht="17.25" thickBot="1" x14ac:dyDescent="0.35">
      <c r="B11" s="5"/>
      <c r="C11" s="5"/>
      <c r="D11" s="5"/>
      <c r="E11" s="5"/>
      <c r="F11" s="5"/>
      <c r="G11" s="5"/>
    </row>
    <row r="12" spans="1:7" ht="17.25" thickTop="1" x14ac:dyDescent="0.3">
      <c r="A12" s="38"/>
      <c r="B12" s="39" t="s">
        <v>464</v>
      </c>
      <c r="C12" s="40" t="s">
        <v>460</v>
      </c>
      <c r="D12" s="41" t="s">
        <v>461</v>
      </c>
      <c r="E12" s="41" t="s">
        <v>462</v>
      </c>
      <c r="F12" s="41" t="s">
        <v>463</v>
      </c>
      <c r="G12" s="42">
        <v>3455580</v>
      </c>
    </row>
    <row r="13" spans="1:7" x14ac:dyDescent="0.3">
      <c r="A13" s="38"/>
      <c r="B13" s="43" t="s">
        <v>471</v>
      </c>
      <c r="C13" s="44" t="s">
        <v>465</v>
      </c>
      <c r="D13" s="45" t="s">
        <v>461</v>
      </c>
      <c r="E13" s="45" t="s">
        <v>462</v>
      </c>
      <c r="F13" s="45" t="s">
        <v>463</v>
      </c>
      <c r="G13" s="46">
        <v>2937970.65</v>
      </c>
    </row>
    <row r="14" spans="1:7" x14ac:dyDescent="0.3">
      <c r="A14" s="38"/>
      <c r="B14" s="47" t="s">
        <v>472</v>
      </c>
      <c r="C14" s="47" t="s">
        <v>465</v>
      </c>
      <c r="D14" s="48" t="s">
        <v>461</v>
      </c>
      <c r="E14" s="48" t="s">
        <v>462</v>
      </c>
      <c r="F14" s="48" t="s">
        <v>463</v>
      </c>
      <c r="G14" s="49">
        <v>206933.76000000001</v>
      </c>
    </row>
    <row r="15" spans="1:7" x14ac:dyDescent="0.3">
      <c r="A15" s="38"/>
      <c r="B15" s="47" t="s">
        <v>473</v>
      </c>
      <c r="C15" s="47" t="s">
        <v>465</v>
      </c>
      <c r="D15" s="48" t="s">
        <v>461</v>
      </c>
      <c r="E15" s="48" t="s">
        <v>462</v>
      </c>
      <c r="F15" s="48" t="s">
        <v>463</v>
      </c>
      <c r="G15" s="49">
        <v>33935.31</v>
      </c>
    </row>
    <row r="16" spans="1:7" x14ac:dyDescent="0.3">
      <c r="A16" s="38"/>
      <c r="B16" s="47" t="s">
        <v>474</v>
      </c>
      <c r="C16" s="47" t="s">
        <v>465</v>
      </c>
      <c r="D16" s="48" t="s">
        <v>461</v>
      </c>
      <c r="E16" s="48" t="s">
        <v>462</v>
      </c>
      <c r="F16" s="48" t="s">
        <v>463</v>
      </c>
      <c r="G16" s="49">
        <v>169309.44</v>
      </c>
    </row>
    <row r="17" spans="1:7" ht="33" x14ac:dyDescent="0.3">
      <c r="A17" s="38"/>
      <c r="B17" s="47" t="s">
        <v>488</v>
      </c>
      <c r="C17" s="47" t="s">
        <v>468</v>
      </c>
      <c r="D17" s="48" t="s">
        <v>461</v>
      </c>
      <c r="E17" s="48" t="s">
        <v>462</v>
      </c>
      <c r="F17" s="48" t="s">
        <v>463</v>
      </c>
      <c r="G17" s="50">
        <v>466625.22</v>
      </c>
    </row>
    <row r="18" spans="1:7" x14ac:dyDescent="0.3">
      <c r="A18" s="38"/>
      <c r="B18" s="47" t="s">
        <v>489</v>
      </c>
      <c r="C18" s="47" t="s">
        <v>465</v>
      </c>
      <c r="D18" s="48" t="s">
        <v>461</v>
      </c>
      <c r="E18" s="48" t="s">
        <v>467</v>
      </c>
      <c r="F18" s="48" t="s">
        <v>463</v>
      </c>
      <c r="G18" s="50">
        <v>132400</v>
      </c>
    </row>
    <row r="19" spans="1:7" x14ac:dyDescent="0.3">
      <c r="A19" s="38"/>
      <c r="B19" s="47" t="s">
        <v>490</v>
      </c>
      <c r="C19" s="47" t="s">
        <v>465</v>
      </c>
      <c r="D19" s="48" t="s">
        <v>461</v>
      </c>
      <c r="E19" s="48" t="s">
        <v>467</v>
      </c>
      <c r="F19" s="48" t="s">
        <v>463</v>
      </c>
      <c r="G19" s="50">
        <v>145636.84</v>
      </c>
    </row>
    <row r="20" spans="1:7" ht="33" x14ac:dyDescent="0.3">
      <c r="A20" s="38"/>
      <c r="B20" s="47" t="s">
        <v>491</v>
      </c>
      <c r="C20" s="47" t="s">
        <v>468</v>
      </c>
      <c r="D20" s="48" t="s">
        <v>461</v>
      </c>
      <c r="E20" s="48" t="s">
        <v>467</v>
      </c>
      <c r="F20" s="48" t="s">
        <v>492</v>
      </c>
      <c r="G20" s="50">
        <v>2316521.86</v>
      </c>
    </row>
    <row r="21" spans="1:7" x14ac:dyDescent="0.3">
      <c r="A21" s="38"/>
      <c r="B21" s="47" t="s">
        <v>493</v>
      </c>
      <c r="C21" s="47" t="s">
        <v>465</v>
      </c>
      <c r="D21" s="48" t="s">
        <v>461</v>
      </c>
      <c r="E21" s="48" t="s">
        <v>467</v>
      </c>
      <c r="F21" s="48" t="s">
        <v>492</v>
      </c>
      <c r="G21" s="50">
        <v>79433.259999999995</v>
      </c>
    </row>
    <row r="22" spans="1:7" ht="33" x14ac:dyDescent="0.3">
      <c r="A22" s="38"/>
      <c r="B22" s="47" t="s">
        <v>494</v>
      </c>
      <c r="C22" s="47" t="s">
        <v>460</v>
      </c>
      <c r="D22" s="48" t="s">
        <v>461</v>
      </c>
      <c r="E22" s="48" t="s">
        <v>467</v>
      </c>
      <c r="F22" s="48" t="s">
        <v>492</v>
      </c>
      <c r="G22" s="50">
        <v>589233.6</v>
      </c>
    </row>
    <row r="23" spans="1:7" x14ac:dyDescent="0.3">
      <c r="A23" s="38"/>
      <c r="B23" s="47" t="s">
        <v>495</v>
      </c>
      <c r="C23" s="47" t="s">
        <v>465</v>
      </c>
      <c r="D23" s="48" t="s">
        <v>461</v>
      </c>
      <c r="E23" s="48" t="s">
        <v>467</v>
      </c>
      <c r="F23" s="48" t="s">
        <v>492</v>
      </c>
      <c r="G23" s="50">
        <v>167038</v>
      </c>
    </row>
    <row r="24" spans="1:7" x14ac:dyDescent="0.3">
      <c r="A24" s="38"/>
      <c r="B24" s="47" t="s">
        <v>496</v>
      </c>
      <c r="C24" s="47" t="s">
        <v>465</v>
      </c>
      <c r="D24" s="48" t="s">
        <v>461</v>
      </c>
      <c r="E24" s="48" t="s">
        <v>467</v>
      </c>
      <c r="F24" s="48" t="s">
        <v>492</v>
      </c>
      <c r="G24" s="50">
        <v>33000</v>
      </c>
    </row>
    <row r="25" spans="1:7" x14ac:dyDescent="0.3">
      <c r="A25" s="38"/>
      <c r="B25" s="47" t="s">
        <v>497</v>
      </c>
      <c r="C25" s="47" t="s">
        <v>465</v>
      </c>
      <c r="D25" s="48" t="s">
        <v>466</v>
      </c>
      <c r="E25" s="48" t="s">
        <v>462</v>
      </c>
      <c r="F25" s="48" t="s">
        <v>492</v>
      </c>
      <c r="G25" s="50">
        <v>53000</v>
      </c>
    </row>
    <row r="26" spans="1:7" ht="33" x14ac:dyDescent="0.3">
      <c r="A26" s="38"/>
      <c r="B26" s="47" t="s">
        <v>498</v>
      </c>
      <c r="C26" s="47" t="s">
        <v>460</v>
      </c>
      <c r="D26" s="48" t="s">
        <v>461</v>
      </c>
      <c r="E26" s="48" t="s">
        <v>469</v>
      </c>
      <c r="F26" s="48" t="s">
        <v>492</v>
      </c>
      <c r="G26" s="50">
        <v>837989.56</v>
      </c>
    </row>
    <row r="27" spans="1:7" x14ac:dyDescent="0.3">
      <c r="A27" s="38"/>
      <c r="B27" s="47" t="s">
        <v>499</v>
      </c>
      <c r="C27" s="47" t="s">
        <v>465</v>
      </c>
      <c r="D27" s="48" t="s">
        <v>461</v>
      </c>
      <c r="E27" s="48" t="s">
        <v>462</v>
      </c>
      <c r="F27" s="48" t="s">
        <v>492</v>
      </c>
      <c r="G27" s="50">
        <v>46400</v>
      </c>
    </row>
    <row r="28" spans="1:7" x14ac:dyDescent="0.3">
      <c r="A28" s="38"/>
      <c r="B28" s="47" t="s">
        <v>500</v>
      </c>
      <c r="C28" s="47" t="s">
        <v>465</v>
      </c>
      <c r="D28" s="48" t="s">
        <v>461</v>
      </c>
      <c r="E28" s="48" t="s">
        <v>462</v>
      </c>
      <c r="F28" s="48" t="s">
        <v>492</v>
      </c>
      <c r="G28" s="50">
        <v>30160</v>
      </c>
    </row>
    <row r="29" spans="1:7" x14ac:dyDescent="0.3">
      <c r="A29" s="38"/>
      <c r="B29" s="47" t="s">
        <v>501</v>
      </c>
      <c r="C29" s="47" t="s">
        <v>465</v>
      </c>
      <c r="D29" s="48" t="s">
        <v>466</v>
      </c>
      <c r="E29" s="48" t="s">
        <v>462</v>
      </c>
      <c r="F29" s="48" t="s">
        <v>492</v>
      </c>
      <c r="G29" s="50">
        <v>122368.4</v>
      </c>
    </row>
    <row r="30" spans="1:7" x14ac:dyDescent="0.3">
      <c r="A30" s="38"/>
      <c r="B30" s="47" t="s">
        <v>502</v>
      </c>
      <c r="C30" s="47" t="s">
        <v>465</v>
      </c>
      <c r="D30" s="48" t="s">
        <v>461</v>
      </c>
      <c r="E30" s="48" t="s">
        <v>470</v>
      </c>
      <c r="F30" s="48" t="s">
        <v>492</v>
      </c>
      <c r="G30" s="50">
        <v>142980.53</v>
      </c>
    </row>
    <row r="31" spans="1:7" x14ac:dyDescent="0.3">
      <c r="A31" s="38"/>
      <c r="B31" s="47" t="s">
        <v>503</v>
      </c>
      <c r="C31" s="47" t="s">
        <v>465</v>
      </c>
      <c r="D31" s="48" t="s">
        <v>461</v>
      </c>
      <c r="E31" s="48" t="s">
        <v>462</v>
      </c>
      <c r="F31" s="48" t="s">
        <v>492</v>
      </c>
      <c r="G31" s="50">
        <v>89051.8</v>
      </c>
    </row>
    <row r="32" spans="1:7" x14ac:dyDescent="0.3">
      <c r="A32" s="38"/>
      <c r="B32" s="47" t="s">
        <v>504</v>
      </c>
      <c r="C32" s="47" t="s">
        <v>465</v>
      </c>
      <c r="D32" s="48" t="s">
        <v>466</v>
      </c>
      <c r="E32" s="48" t="s">
        <v>467</v>
      </c>
      <c r="F32" s="48" t="s">
        <v>492</v>
      </c>
      <c r="G32" s="50">
        <v>76071.64</v>
      </c>
    </row>
    <row r="33" spans="1:7" ht="33" x14ac:dyDescent="0.3">
      <c r="A33" s="38"/>
      <c r="B33" s="47" t="s">
        <v>505</v>
      </c>
      <c r="C33" s="47" t="s">
        <v>460</v>
      </c>
      <c r="D33" s="48" t="s">
        <v>461</v>
      </c>
      <c r="E33" s="48" t="s">
        <v>469</v>
      </c>
      <c r="F33" s="48" t="s">
        <v>492</v>
      </c>
      <c r="G33" s="50">
        <v>460395.88</v>
      </c>
    </row>
    <row r="34" spans="1:7" x14ac:dyDescent="0.3">
      <c r="A34" s="38"/>
      <c r="B34" s="47" t="s">
        <v>506</v>
      </c>
      <c r="C34" s="47" t="s">
        <v>465</v>
      </c>
      <c r="D34" s="48" t="s">
        <v>461</v>
      </c>
      <c r="E34" s="48" t="s">
        <v>469</v>
      </c>
      <c r="F34" s="48" t="s">
        <v>492</v>
      </c>
      <c r="G34" s="50">
        <v>52262.16</v>
      </c>
    </row>
    <row r="35" spans="1:7" x14ac:dyDescent="0.3">
      <c r="A35" s="38"/>
      <c r="B35" s="47" t="s">
        <v>507</v>
      </c>
      <c r="C35" s="47" t="s">
        <v>465</v>
      </c>
      <c r="D35" s="48" t="s">
        <v>461</v>
      </c>
      <c r="E35" s="48" t="s">
        <v>462</v>
      </c>
      <c r="F35" s="48" t="s">
        <v>492</v>
      </c>
      <c r="G35" s="51">
        <v>88624</v>
      </c>
    </row>
    <row r="36" spans="1:7" x14ac:dyDescent="0.3">
      <c r="A36" s="38"/>
      <c r="B36" s="47" t="s">
        <v>508</v>
      </c>
      <c r="C36" s="47" t="s">
        <v>465</v>
      </c>
      <c r="D36" s="48" t="s">
        <v>466</v>
      </c>
      <c r="E36" s="48" t="s">
        <v>470</v>
      </c>
      <c r="F36" s="48" t="s">
        <v>492</v>
      </c>
      <c r="G36" s="50">
        <v>202118.39999999999</v>
      </c>
    </row>
    <row r="37" spans="1:7" x14ac:dyDescent="0.3">
      <c r="A37" s="38"/>
      <c r="B37" s="47" t="s">
        <v>509</v>
      </c>
      <c r="C37" s="47" t="s">
        <v>465</v>
      </c>
      <c r="D37" s="48" t="s">
        <v>466</v>
      </c>
      <c r="E37" s="48" t="s">
        <v>467</v>
      </c>
      <c r="F37" s="48" t="s">
        <v>492</v>
      </c>
      <c r="G37" s="50">
        <v>299563.03999999998</v>
      </c>
    </row>
    <row r="38" spans="1:7" x14ac:dyDescent="0.3">
      <c r="A38" s="38"/>
      <c r="B38" s="47" t="s">
        <v>510</v>
      </c>
      <c r="C38" s="47" t="s">
        <v>465</v>
      </c>
      <c r="D38" s="48" t="s">
        <v>466</v>
      </c>
      <c r="E38" s="48" t="s">
        <v>467</v>
      </c>
      <c r="F38" s="48" t="s">
        <v>492</v>
      </c>
      <c r="G38" s="50">
        <v>140226.6</v>
      </c>
    </row>
    <row r="39" spans="1:7" x14ac:dyDescent="0.3">
      <c r="A39" s="38"/>
      <c r="B39" s="47" t="s">
        <v>511</v>
      </c>
      <c r="C39" s="47" t="s">
        <v>465</v>
      </c>
      <c r="D39" s="48" t="s">
        <v>461</v>
      </c>
      <c r="E39" s="48" t="s">
        <v>467</v>
      </c>
      <c r="F39" s="48" t="s">
        <v>492</v>
      </c>
      <c r="G39" s="50">
        <v>88324</v>
      </c>
    </row>
    <row r="40" spans="1:7" x14ac:dyDescent="0.3">
      <c r="A40" s="38"/>
      <c r="B40" s="47" t="s">
        <v>512</v>
      </c>
      <c r="C40" s="47" t="s">
        <v>465</v>
      </c>
      <c r="D40" s="48" t="s">
        <v>466</v>
      </c>
      <c r="E40" s="48" t="s">
        <v>467</v>
      </c>
      <c r="F40" s="48" t="s">
        <v>492</v>
      </c>
      <c r="G40" s="50">
        <v>78887.72</v>
      </c>
    </row>
    <row r="41" spans="1:7" x14ac:dyDescent="0.3">
      <c r="A41" s="38"/>
      <c r="B41" s="47" t="s">
        <v>513</v>
      </c>
      <c r="C41" s="47" t="s">
        <v>465</v>
      </c>
      <c r="D41" s="48" t="s">
        <v>466</v>
      </c>
      <c r="E41" s="48" t="s">
        <v>467</v>
      </c>
      <c r="F41" s="48" t="s">
        <v>492</v>
      </c>
      <c r="G41" s="50">
        <v>80120.039999999994</v>
      </c>
    </row>
    <row r="42" spans="1:7" x14ac:dyDescent="0.3">
      <c r="A42" s="38"/>
      <c r="B42" s="47"/>
      <c r="C42" s="47"/>
      <c r="D42" s="48"/>
      <c r="E42" s="48"/>
      <c r="F42" s="48"/>
      <c r="G42" s="50"/>
    </row>
    <row r="43" spans="1:7" x14ac:dyDescent="0.3">
      <c r="A43" s="38"/>
      <c r="B43" s="47"/>
      <c r="C43" s="47"/>
      <c r="D43" s="48"/>
      <c r="E43" s="48"/>
      <c r="F43" s="48"/>
      <c r="G43" s="50"/>
    </row>
    <row r="44" spans="1:7" x14ac:dyDescent="0.3">
      <c r="A44" s="38"/>
      <c r="B44" s="47"/>
      <c r="C44" s="47"/>
      <c r="D44" s="48"/>
      <c r="E44" s="48"/>
      <c r="F44" s="48"/>
      <c r="G44" s="50"/>
    </row>
    <row r="45" spans="1:7" x14ac:dyDescent="0.3">
      <c r="A45" s="38"/>
      <c r="B45" s="47"/>
      <c r="C45" s="47"/>
      <c r="D45" s="48"/>
      <c r="E45" s="48"/>
      <c r="F45" s="48"/>
      <c r="G45" s="50"/>
    </row>
    <row r="46" spans="1:7" x14ac:dyDescent="0.3">
      <c r="A46" s="38"/>
      <c r="B46" s="47"/>
      <c r="C46" s="47"/>
      <c r="D46" s="48"/>
      <c r="E46" s="48"/>
      <c r="F46" s="48"/>
      <c r="G46" s="50"/>
    </row>
    <row r="47" spans="1:7" x14ac:dyDescent="0.3">
      <c r="A47" s="38"/>
      <c r="B47" s="47"/>
      <c r="C47" s="47"/>
      <c r="D47" s="48"/>
      <c r="E47" s="48"/>
      <c r="F47" s="48"/>
      <c r="G47" s="50"/>
    </row>
    <row r="48" spans="1:7" x14ac:dyDescent="0.3">
      <c r="A48" s="38"/>
      <c r="B48" s="47"/>
      <c r="C48" s="47"/>
      <c r="D48" s="48"/>
      <c r="E48" s="48"/>
      <c r="F48" s="48"/>
      <c r="G48" s="50"/>
    </row>
    <row r="49" spans="1:7" x14ac:dyDescent="0.3">
      <c r="A49" s="38"/>
      <c r="B49" s="47"/>
      <c r="C49" s="47"/>
      <c r="D49" s="48"/>
      <c r="E49" s="48"/>
      <c r="F49" s="48"/>
      <c r="G49" s="50"/>
    </row>
    <row r="50" spans="1:7" x14ac:dyDescent="0.3">
      <c r="A50" s="38"/>
      <c r="B50" s="47"/>
      <c r="C50" s="47"/>
      <c r="D50" s="48"/>
      <c r="E50" s="48"/>
      <c r="F50" s="48"/>
      <c r="G50" s="50"/>
    </row>
    <row r="51" spans="1:7" x14ac:dyDescent="0.3">
      <c r="A51" s="38"/>
      <c r="B51" s="47"/>
      <c r="C51" s="47"/>
      <c r="D51" s="48"/>
      <c r="E51" s="48"/>
      <c r="F51" s="48"/>
      <c r="G51" s="50"/>
    </row>
    <row r="52" spans="1:7" x14ac:dyDescent="0.3">
      <c r="A52" s="38"/>
      <c r="B52" s="47"/>
      <c r="C52" s="47"/>
      <c r="D52" s="48"/>
      <c r="E52" s="48"/>
      <c r="F52" s="48"/>
      <c r="G52" s="50"/>
    </row>
    <row r="53" spans="1:7" x14ac:dyDescent="0.3">
      <c r="A53" s="38"/>
      <c r="B53" s="47"/>
      <c r="C53" s="47"/>
      <c r="D53" s="48"/>
      <c r="E53" s="48"/>
      <c r="F53" s="48"/>
      <c r="G53" s="50"/>
    </row>
    <row r="54" spans="1:7" x14ac:dyDescent="0.3">
      <c r="A54" s="38"/>
      <c r="B54" s="47"/>
      <c r="C54" s="47"/>
      <c r="D54" s="48"/>
      <c r="E54" s="48"/>
      <c r="F54" s="48"/>
      <c r="G54" s="50"/>
    </row>
    <row r="55" spans="1:7" x14ac:dyDescent="0.3">
      <c r="A55" s="38"/>
      <c r="B55" s="47"/>
      <c r="C55" s="47"/>
      <c r="D55" s="48"/>
      <c r="E55" s="48"/>
      <c r="F55" s="48"/>
      <c r="G55" s="50"/>
    </row>
    <row r="56" spans="1:7" x14ac:dyDescent="0.3">
      <c r="A56" s="38"/>
      <c r="B56" s="47"/>
      <c r="C56" s="47"/>
      <c r="D56" s="48"/>
      <c r="E56" s="48"/>
      <c r="F56" s="48"/>
      <c r="G56" s="50"/>
    </row>
    <row r="57" spans="1:7" x14ac:dyDescent="0.3">
      <c r="A57" s="38"/>
      <c r="B57" s="47"/>
      <c r="C57" s="47"/>
      <c r="D57" s="48"/>
      <c r="E57" s="48"/>
      <c r="F57" s="48"/>
      <c r="G57" s="50"/>
    </row>
    <row r="58" spans="1:7" x14ac:dyDescent="0.3">
      <c r="A58" s="38"/>
      <c r="B58" s="47"/>
      <c r="C58" s="47"/>
      <c r="D58" s="48"/>
      <c r="E58" s="48"/>
      <c r="F58" s="48"/>
      <c r="G58" s="50"/>
    </row>
    <row r="59" spans="1:7" x14ac:dyDescent="0.3">
      <c r="A59" s="38"/>
      <c r="B59" s="47"/>
      <c r="C59" s="47"/>
      <c r="D59" s="48"/>
      <c r="E59" s="48"/>
      <c r="F59" s="48"/>
      <c r="G59" s="50"/>
    </row>
    <row r="60" spans="1:7" x14ac:dyDescent="0.3">
      <c r="A60" s="38"/>
      <c r="B60" s="47"/>
      <c r="C60" s="47"/>
      <c r="D60" s="48"/>
      <c r="E60" s="48"/>
      <c r="F60" s="48"/>
      <c r="G60" s="50"/>
    </row>
    <row r="61" spans="1:7" x14ac:dyDescent="0.3">
      <c r="A61" s="38"/>
      <c r="B61" s="47"/>
      <c r="C61" s="47"/>
      <c r="D61" s="48"/>
      <c r="E61" s="48"/>
      <c r="F61" s="48"/>
      <c r="G61" s="50"/>
    </row>
    <row r="62" spans="1:7" x14ac:dyDescent="0.3">
      <c r="A62" s="38"/>
      <c r="B62" s="47"/>
      <c r="C62" s="47"/>
      <c r="D62" s="48"/>
      <c r="E62" s="48"/>
      <c r="F62" s="48"/>
      <c r="G62" s="50"/>
    </row>
    <row r="63" spans="1:7" x14ac:dyDescent="0.3">
      <c r="A63" s="38"/>
      <c r="B63" s="47"/>
      <c r="C63" s="47"/>
      <c r="D63" s="48"/>
      <c r="E63" s="48"/>
      <c r="F63" s="48"/>
      <c r="G63" s="50"/>
    </row>
    <row r="64" spans="1:7" x14ac:dyDescent="0.3">
      <c r="A64" s="38"/>
      <c r="B64" s="47"/>
      <c r="C64" s="47"/>
      <c r="D64" s="48"/>
      <c r="E64" s="48"/>
      <c r="F64" s="48"/>
      <c r="G64" s="50"/>
    </row>
    <row r="65" spans="1:7" x14ac:dyDescent="0.3">
      <c r="A65" s="38"/>
      <c r="B65" s="47"/>
      <c r="C65" s="47"/>
      <c r="D65" s="48"/>
      <c r="E65" s="48"/>
      <c r="F65" s="48"/>
      <c r="G65" s="50"/>
    </row>
    <row r="66" spans="1:7" x14ac:dyDescent="0.3">
      <c r="A66" s="38"/>
      <c r="B66" s="47"/>
      <c r="C66" s="47"/>
      <c r="D66" s="48"/>
      <c r="E66" s="48"/>
      <c r="F66" s="48"/>
      <c r="G66" s="50"/>
    </row>
    <row r="67" spans="1:7" x14ac:dyDescent="0.3">
      <c r="B67" s="47"/>
      <c r="C67" s="47"/>
      <c r="D67" s="48"/>
      <c r="E67" s="48"/>
      <c r="F67" s="48"/>
      <c r="G67" s="50"/>
    </row>
    <row r="68" spans="1:7" x14ac:dyDescent="0.3">
      <c r="B68" s="47"/>
      <c r="C68" s="47"/>
      <c r="D68" s="48"/>
      <c r="E68" s="48"/>
      <c r="F68" s="48"/>
      <c r="G68" s="50"/>
    </row>
    <row r="69" spans="1:7" x14ac:dyDescent="0.3">
      <c r="B69" s="47"/>
      <c r="C69" s="47"/>
      <c r="D69" s="48"/>
      <c r="E69" s="48"/>
      <c r="F69" s="48"/>
      <c r="G69" s="50"/>
    </row>
    <row r="70" spans="1:7" x14ac:dyDescent="0.3">
      <c r="B70" s="47"/>
      <c r="C70" s="47"/>
      <c r="D70" s="48"/>
      <c r="E70" s="48"/>
      <c r="F70" s="48"/>
      <c r="G70" s="50"/>
    </row>
    <row r="71" spans="1:7" x14ac:dyDescent="0.3">
      <c r="B71" s="47"/>
      <c r="C71" s="47"/>
      <c r="D71" s="48"/>
      <c r="E71" s="48"/>
      <c r="F71" s="48"/>
      <c r="G71" s="50"/>
    </row>
    <row r="72" spans="1:7" x14ac:dyDescent="0.3">
      <c r="B72" s="47"/>
      <c r="C72" s="47"/>
      <c r="D72" s="48"/>
      <c r="E72" s="48"/>
      <c r="F72" s="48"/>
      <c r="G72" s="50"/>
    </row>
    <row r="73" spans="1:7" x14ac:dyDescent="0.3">
      <c r="B73" s="47"/>
      <c r="C73" s="47"/>
      <c r="D73" s="48"/>
      <c r="E73" s="48"/>
      <c r="F73" s="48"/>
      <c r="G73" s="50"/>
    </row>
    <row r="74" spans="1:7" x14ac:dyDescent="0.3">
      <c r="B74" s="47"/>
      <c r="C74" s="47"/>
      <c r="D74" s="48"/>
      <c r="E74" s="48"/>
      <c r="F74" s="48"/>
      <c r="G74" s="50"/>
    </row>
    <row r="75" spans="1:7" x14ac:dyDescent="0.3">
      <c r="B75" s="47"/>
      <c r="C75" s="47"/>
      <c r="D75" s="48"/>
      <c r="E75" s="48"/>
      <c r="F75" s="48"/>
      <c r="G75" s="50"/>
    </row>
    <row r="76" spans="1:7" x14ac:dyDescent="0.3">
      <c r="B76" s="47"/>
      <c r="C76" s="47"/>
      <c r="D76" s="48"/>
      <c r="E76" s="48"/>
      <c r="F76" s="48"/>
      <c r="G76" s="50"/>
    </row>
    <row r="77" spans="1:7" x14ac:dyDescent="0.3">
      <c r="B77" s="47"/>
      <c r="C77" s="47"/>
      <c r="D77" s="48"/>
      <c r="E77" s="48"/>
      <c r="F77" s="48"/>
      <c r="G77" s="50"/>
    </row>
    <row r="78" spans="1:7" x14ac:dyDescent="0.3">
      <c r="B78" s="47"/>
      <c r="C78" s="47"/>
      <c r="D78" s="48"/>
      <c r="E78" s="48"/>
      <c r="F78" s="48"/>
      <c r="G78" s="50"/>
    </row>
    <row r="79" spans="1:7" x14ac:dyDescent="0.3">
      <c r="B79" s="47"/>
      <c r="C79" s="47"/>
      <c r="D79" s="48"/>
      <c r="E79" s="48"/>
      <c r="F79" s="48"/>
      <c r="G79" s="50"/>
    </row>
    <row r="80" spans="1:7" x14ac:dyDescent="0.3">
      <c r="B80" s="47"/>
      <c r="C80" s="47"/>
      <c r="D80" s="48"/>
      <c r="E80" s="48"/>
      <c r="F80" s="48"/>
      <c r="G80" s="50"/>
    </row>
    <row r="81" spans="2:7" x14ac:dyDescent="0.3">
      <c r="B81" s="47"/>
      <c r="C81" s="47"/>
      <c r="D81" s="48"/>
      <c r="E81" s="48"/>
      <c r="F81" s="48"/>
      <c r="G81" s="50"/>
    </row>
    <row r="82" spans="2:7" x14ac:dyDescent="0.3">
      <c r="B82" s="47"/>
      <c r="C82" s="47"/>
      <c r="D82" s="48"/>
      <c r="E82" s="48"/>
      <c r="F82" s="48"/>
      <c r="G82" s="50"/>
    </row>
    <row r="83" spans="2:7" x14ac:dyDescent="0.3">
      <c r="B83" s="47"/>
      <c r="C83" s="47"/>
      <c r="D83" s="48"/>
      <c r="E83" s="48"/>
      <c r="F83" s="48"/>
      <c r="G83" s="7"/>
    </row>
    <row r="84" spans="2:7" x14ac:dyDescent="0.3">
      <c r="B84" s="47"/>
      <c r="C84" s="47"/>
      <c r="D84" s="48"/>
      <c r="E84" s="48"/>
      <c r="F84" s="48"/>
      <c r="G84" s="50"/>
    </row>
    <row r="85" spans="2:7" x14ac:dyDescent="0.3">
      <c r="B85" s="47"/>
      <c r="C85" s="47"/>
      <c r="D85" s="48"/>
      <c r="E85" s="48"/>
      <c r="F85" s="48"/>
      <c r="G85" s="50"/>
    </row>
    <row r="86" spans="2:7" x14ac:dyDescent="0.3">
      <c r="B86" s="47"/>
      <c r="C86" s="47"/>
      <c r="D86" s="48"/>
      <c r="E86" s="48"/>
      <c r="F86" s="48"/>
      <c r="G86" s="50"/>
    </row>
    <row r="87" spans="2:7" x14ac:dyDescent="0.3">
      <c r="B87" s="47"/>
      <c r="C87" s="47"/>
      <c r="D87" s="48"/>
      <c r="E87" s="48"/>
      <c r="F87" s="48"/>
      <c r="G87" s="7"/>
    </row>
    <row r="88" spans="2:7" x14ac:dyDescent="0.3">
      <c r="B88" s="47"/>
      <c r="C88" s="47"/>
      <c r="D88" s="48"/>
      <c r="E88" s="48"/>
      <c r="F88" s="48"/>
      <c r="G88" s="7"/>
    </row>
    <row r="89" spans="2:7" x14ac:dyDescent="0.3">
      <c r="B89" s="47"/>
      <c r="C89" s="47"/>
      <c r="D89" s="48"/>
      <c r="E89" s="48"/>
      <c r="F89" s="48"/>
      <c r="G89" s="50"/>
    </row>
    <row r="90" spans="2:7" x14ac:dyDescent="0.3">
      <c r="B90" s="47"/>
      <c r="C90" s="47"/>
      <c r="D90" s="48"/>
      <c r="E90" s="48"/>
      <c r="F90" s="48"/>
      <c r="G90" s="50"/>
    </row>
    <row r="91" spans="2:7" x14ac:dyDescent="0.3">
      <c r="B91" s="47"/>
      <c r="C91" s="47"/>
      <c r="D91" s="48"/>
      <c r="E91" s="48"/>
      <c r="F91" s="48"/>
      <c r="G91" s="50"/>
    </row>
    <row r="92" spans="2:7" x14ac:dyDescent="0.3">
      <c r="B92" s="47"/>
      <c r="C92" s="47"/>
      <c r="D92" s="48"/>
      <c r="E92" s="48"/>
      <c r="F92" s="48"/>
      <c r="G92" s="50"/>
    </row>
    <row r="93" spans="2:7" x14ac:dyDescent="0.3">
      <c r="B93" s="47"/>
      <c r="C93" s="47"/>
      <c r="D93" s="48"/>
      <c r="E93" s="48"/>
      <c r="F93" s="48"/>
      <c r="G93" s="50"/>
    </row>
    <row r="94" spans="2:7" x14ac:dyDescent="0.3">
      <c r="B94" s="47"/>
      <c r="C94" s="47"/>
      <c r="D94" s="48"/>
      <c r="E94" s="48"/>
      <c r="F94" s="48"/>
      <c r="G94" s="50"/>
    </row>
    <row r="95" spans="2:7" x14ac:dyDescent="0.3">
      <c r="B95" s="47"/>
      <c r="C95" s="47"/>
      <c r="D95" s="48"/>
      <c r="E95" s="48"/>
      <c r="F95" s="48"/>
      <c r="G95" s="50"/>
    </row>
    <row r="96" spans="2:7" x14ac:dyDescent="0.3">
      <c r="B96" s="47"/>
      <c r="C96" s="47"/>
      <c r="D96" s="48"/>
      <c r="E96" s="48"/>
      <c r="F96" s="48"/>
      <c r="G96" s="50"/>
    </row>
    <row r="97" spans="2:7" x14ac:dyDescent="0.3">
      <c r="B97" s="47"/>
      <c r="C97" s="47"/>
      <c r="D97" s="48"/>
      <c r="E97" s="48"/>
      <c r="F97" s="48"/>
      <c r="G97" s="50"/>
    </row>
    <row r="98" spans="2:7" x14ac:dyDescent="0.3">
      <c r="B98" s="47"/>
      <c r="C98" s="47"/>
      <c r="D98" s="48"/>
      <c r="E98" s="48"/>
      <c r="F98" s="48"/>
      <c r="G98" s="50"/>
    </row>
    <row r="99" spans="2:7" x14ac:dyDescent="0.3">
      <c r="B99" s="47"/>
      <c r="C99" s="47"/>
      <c r="D99" s="48"/>
      <c r="E99" s="48"/>
      <c r="F99" s="48"/>
      <c r="G99" s="50"/>
    </row>
    <row r="100" spans="2:7" x14ac:dyDescent="0.3">
      <c r="B100" s="47"/>
      <c r="C100" s="47"/>
      <c r="D100" s="48"/>
      <c r="E100" s="48"/>
      <c r="F100" s="48"/>
      <c r="G100" s="50"/>
    </row>
    <row r="101" spans="2:7" x14ac:dyDescent="0.3">
      <c r="B101" s="47"/>
      <c r="C101" s="47"/>
      <c r="D101" s="48"/>
      <c r="E101" s="48"/>
      <c r="F101" s="48"/>
      <c r="G101" s="50"/>
    </row>
    <row r="102" spans="2:7" x14ac:dyDescent="0.3">
      <c r="B102" s="47"/>
      <c r="C102" s="47"/>
      <c r="D102" s="48"/>
      <c r="E102" s="48"/>
      <c r="F102" s="48"/>
      <c r="G102" s="50"/>
    </row>
  </sheetData>
  <autoFilter ref="B7:F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Portada</vt:lpstr>
      <vt:lpstr>Investigadores</vt:lpstr>
      <vt:lpstr>Personal</vt:lpstr>
      <vt:lpstr>Estudiantes</vt:lpstr>
      <vt:lpstr>Contratos</vt:lpstr>
      <vt:lpstr>Personal!Área_de_impresión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EVILLAFA</cp:lastModifiedBy>
  <cp:lastPrinted>2018-02-28T19:00:23Z</cp:lastPrinted>
  <dcterms:created xsi:type="dcterms:W3CDTF">2018-02-17T17:23:52Z</dcterms:created>
  <dcterms:modified xsi:type="dcterms:W3CDTF">2023-07-05T17:45:34Z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a54c2cc1-c62d-40e2-8076-9f7f3520cee6</vt:lpwstr>
  </property>
</Properties>
</file>