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Mi unidad/Departamento/Doctos 2022/"/>
    </mc:Choice>
  </mc:AlternateContent>
  <xr:revisionPtr revIDLastSave="0" documentId="8_{866F5BF9-5842-4B4E-BAB5-170E52FBD581}" xr6:coauthVersionLast="36" xr6:coauthVersionMax="36" xr10:uidLastSave="{00000000-0000-0000-0000-000000000000}"/>
  <bookViews>
    <workbookView xWindow="0" yWindow="500" windowWidth="20500" windowHeight="7660" activeTab="4" xr2:uid="{00000000-000D-0000-FFFF-FFFF00000000}"/>
  </bookViews>
  <sheets>
    <sheet name="Portada" sheetId="1" r:id="rId1"/>
    <sheet name="Investigadores" sheetId="2" r:id="rId2"/>
    <sheet name="Personal" sheetId="3" r:id="rId3"/>
    <sheet name="Estudiantes" sheetId="4" r:id="rId4"/>
    <sheet name="Contratos" sheetId="5" r:id="rId5"/>
  </sheets>
  <definedNames>
    <definedName name="_xlnm._FilterDatabase" localSheetId="1" hidden="1">Investigadores!$B$22:$G$82</definedName>
    <definedName name="_xlnm._FilterDatabase" localSheetId="2" hidden="1">Personal!$A$15:$F$205</definedName>
    <definedName name="_xlnm.Print_Area" localSheetId="2">Personal!$A$16:$F$205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C8" i="5"/>
  <c r="G6" i="5"/>
  <c r="F6" i="5"/>
  <c r="E6" i="5"/>
  <c r="D6" i="5"/>
  <c r="C6" i="5"/>
  <c r="G4" i="5"/>
  <c r="F4" i="5"/>
  <c r="E4" i="5"/>
  <c r="D4" i="5"/>
  <c r="C4" i="5"/>
  <c r="I28" i="4" l="1"/>
  <c r="I26" i="4"/>
  <c r="I24" i="4"/>
  <c r="I22" i="4"/>
  <c r="I20" i="4"/>
  <c r="F20" i="4"/>
  <c r="I18" i="4"/>
  <c r="F18" i="4"/>
  <c r="I16" i="4"/>
  <c r="G16" i="4"/>
  <c r="F16" i="4"/>
  <c r="I14" i="4"/>
  <c r="G14" i="4"/>
  <c r="F14" i="4"/>
  <c r="I12" i="4"/>
  <c r="G12" i="4"/>
  <c r="F12" i="4"/>
  <c r="E12" i="4"/>
  <c r="I10" i="4"/>
  <c r="H10" i="4"/>
  <c r="G10" i="4"/>
  <c r="F10" i="4"/>
  <c r="E10" i="4"/>
  <c r="I8" i="4"/>
  <c r="H8" i="4"/>
  <c r="G8" i="4"/>
  <c r="F8" i="4"/>
  <c r="E8" i="4"/>
  <c r="I6" i="4"/>
  <c r="H6" i="4"/>
  <c r="G6" i="4"/>
  <c r="F6" i="4"/>
  <c r="E6" i="4"/>
  <c r="D6" i="4"/>
  <c r="C6" i="4"/>
  <c r="I4" i="4"/>
  <c r="H4" i="4"/>
  <c r="G4" i="4"/>
  <c r="F4" i="4"/>
  <c r="E4" i="4"/>
  <c r="D4" i="4"/>
  <c r="C4" i="4"/>
  <c r="F4" i="3" l="1"/>
  <c r="F6" i="3"/>
  <c r="F8" i="3"/>
  <c r="F10" i="3"/>
  <c r="F12" i="3"/>
  <c r="F14" i="3"/>
  <c r="E10" i="3"/>
  <c r="E8" i="3"/>
  <c r="E6" i="3"/>
  <c r="E4" i="3"/>
  <c r="D6" i="3"/>
  <c r="D4" i="3"/>
  <c r="C4" i="3"/>
  <c r="C10" i="3"/>
  <c r="C8" i="3"/>
  <c r="C6" i="3"/>
  <c r="B6" i="3"/>
  <c r="B4" i="3"/>
  <c r="A4" i="3" l="1"/>
  <c r="G20" i="2"/>
  <c r="G16" i="2"/>
  <c r="G6" i="2"/>
  <c r="G8" i="2"/>
  <c r="G10" i="2"/>
  <c r="G18" i="2"/>
  <c r="G12" i="2"/>
  <c r="G14" i="2"/>
  <c r="D12" i="2"/>
  <c r="F12" i="2"/>
  <c r="F14" i="2"/>
  <c r="G4" i="2"/>
  <c r="F10" i="2" l="1"/>
  <c r="F8" i="2"/>
  <c r="F6" i="2"/>
  <c r="F4" i="2"/>
  <c r="E6" i="2"/>
  <c r="E4" i="2"/>
  <c r="D10" i="2"/>
  <c r="D8" i="2"/>
  <c r="D6" i="2"/>
  <c r="D4" i="2"/>
  <c r="C6" i="2"/>
  <c r="C4" i="2"/>
</calcChain>
</file>

<file path=xl/sharedStrings.xml><?xml version="1.0" encoding="utf-8"?>
<sst xmlns="http://schemas.openxmlformats.org/spreadsheetml/2006/main" count="2515" uniqueCount="563">
  <si>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</si>
  <si>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</si>
  <si>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</si>
  <si>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</si>
  <si>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</si>
  <si>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</si>
  <si>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</si>
  <si>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</si>
  <si>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</si>
  <si>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</si>
  <si>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</si>
  <si>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</si>
  <si>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</si>
  <si>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</si>
  <si>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</si>
  <si>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</si>
  <si>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</si>
  <si>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</si>
  <si>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</si>
  <si>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</si>
  <si>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</si>
  <si>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</si>
  <si>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</si>
  <si>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</si>
  <si>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</si>
  <si>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</si>
  <si>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</si>
  <si>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</si>
  <si>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</si>
  <si>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Departamento de Compras</t>
  </si>
  <si>
    <t>Departamento de Servicios Escolares</t>
  </si>
  <si>
    <t>Rango de edad</t>
  </si>
  <si>
    <t>Área de Investigación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</si>
  <si>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</si>
  <si>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</si>
  <si>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</si>
  <si>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</si>
  <si>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</si>
  <si>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</si>
  <si>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</si>
  <si>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</si>
  <si>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</si>
  <si>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</si>
  <si>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</si>
  <si>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</si>
  <si>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</si>
  <si>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</si>
  <si>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</si>
  <si>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</si>
  <si>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</si>
  <si>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</si>
  <si>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</si>
  <si>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</si>
  <si>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</si>
  <si>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</si>
  <si>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</si>
  <si>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</si>
  <si>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</si>
  <si>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</si>
  <si>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</si>
  <si>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</si>
  <si>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</si>
  <si>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</si>
  <si>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</si>
  <si>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</si>
  <si>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</si>
  <si>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</si>
  <si>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</si>
  <si>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</si>
  <si>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</si>
  <si>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</si>
  <si>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</si>
  <si>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</si>
  <si>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</si>
  <si>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</si>
  <si>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</si>
  <si>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</si>
  <si>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</si>
  <si>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</si>
  <si>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</si>
  <si>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</si>
  <si>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</si>
  <si>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</si>
  <si>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</si>
  <si>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</si>
  <si>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</si>
  <si>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</si>
  <si>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</si>
  <si>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</si>
  <si>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</si>
  <si>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</si>
  <si>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</si>
  <si>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</si>
  <si>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</si>
  <si>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</si>
  <si>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</si>
  <si>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</si>
  <si>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</si>
  <si>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</si>
  <si>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</si>
  <si>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</si>
  <si>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</si>
  <si>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</si>
  <si>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</si>
  <si>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</si>
  <si>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</si>
  <si>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</si>
  <si>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</si>
  <si>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</si>
  <si>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</si>
  <si>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</si>
  <si>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</si>
  <si>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</si>
  <si>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</si>
  <si>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</si>
  <si>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</si>
  <si>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</si>
  <si>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</si>
  <si>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</si>
  <si>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</si>
  <si>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</si>
  <si>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</si>
  <si>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</si>
  <si>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</si>
  <si>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</si>
  <si>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</si>
  <si>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</si>
  <si>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</si>
  <si>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</si>
  <si>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</si>
  <si>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</si>
  <si>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</si>
  <si>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</si>
  <si>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</si>
  <si>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</si>
  <si>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</si>
  <si>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</si>
  <si>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</si>
  <si>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</si>
  <si>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</si>
  <si>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JOSEFINA GARCIA BRIANO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</si>
  <si>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</si>
  <si>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</si>
  <si>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</si>
  <si>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</si>
  <si>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</si>
  <si>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</si>
  <si>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</si>
  <si>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</si>
  <si>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</si>
  <si>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</si>
  <si>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</si>
  <si>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</si>
  <si>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</si>
  <si>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</si>
  <si>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</si>
  <si>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</si>
  <si>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</si>
  <si>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</si>
  <si>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</si>
  <si>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</si>
  <si>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</si>
  <si>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</si>
  <si>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</si>
  <si>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</si>
  <si>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</si>
  <si>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</si>
  <si>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</si>
  <si>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</si>
  <si>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</si>
  <si>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</si>
  <si>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</si>
  <si>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</si>
  <si>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</si>
  <si>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</si>
  <si>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</si>
  <si>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</si>
  <si>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</si>
  <si>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</si>
  <si>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</si>
  <si>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</si>
  <si>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</si>
  <si>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</si>
  <si>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</si>
  <si>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</si>
  <si>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</si>
  <si>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</si>
  <si>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</si>
  <si>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</si>
  <si>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</si>
  <si>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</si>
  <si>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</si>
  <si>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</si>
  <si>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</si>
  <si>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</si>
  <si>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</si>
  <si>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</si>
  <si>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</si>
  <si>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</si>
  <si>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</si>
  <si>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</si>
  <si>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</si>
  <si>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</si>
  <si>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</si>
  <si>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</si>
  <si>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</si>
  <si>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</si>
  <si>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Amalia Martinez García</t>
  </si>
  <si>
    <t>Cristina Elizabeth Solano Sosa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</si>
  <si>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</si>
  <si>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</si>
  <si>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</si>
  <si>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</si>
  <si>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</si>
  <si>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</si>
  <si>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Bernardino Barrientos García</t>
  </si>
  <si>
    <t>Claudio Frausto Reyes</t>
  </si>
  <si>
    <t>Daniel A. May Arrioja</t>
  </si>
  <si>
    <t>David Moreno Hernández</t>
  </si>
  <si>
    <t>Efraín Mejia Beltran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</si>
  <si>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</si>
  <si>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</si>
  <si>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</si>
  <si>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</si>
  <si>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</si>
  <si>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</si>
  <si>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</si>
  <si>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</si>
  <si>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Villa Villa</t>
  </si>
  <si>
    <t>Juan Luis Pichardo Molina</t>
  </si>
  <si>
    <t>Manuel Humberto de la Torre Ibarra</t>
  </si>
  <si>
    <t>Raul Vázquez Nava</t>
  </si>
  <si>
    <t>Norberto Arzate Plata</t>
  </si>
  <si>
    <t>Donato Luna Moreno</t>
  </si>
  <si>
    <t>Haggeo Desirena Enrriquez</t>
  </si>
  <si>
    <t>Jorge Mauricio Flores Moreno</t>
  </si>
  <si>
    <t>Eden Morales Narvaez</t>
  </si>
  <si>
    <t>Gerardo Ramón Flores Colunga</t>
  </si>
  <si>
    <t>Rodolfo Martinez Manuel</t>
  </si>
  <si>
    <t>Roberto Ramírez Alarcón</t>
  </si>
  <si>
    <t>Valeria Piazza</t>
  </si>
  <si>
    <t>Laura Elena Rosales Zárate</t>
  </si>
  <si>
    <t>Yuri Barmenkov</t>
  </si>
  <si>
    <t>Maria del Socorro Hernández Montes</t>
  </si>
  <si>
    <t>Ingenieria Optica</t>
  </si>
  <si>
    <t>Fibras Opticas y Laseres</t>
  </si>
  <si>
    <t>Pruebas Opticas No Destructivas</t>
  </si>
  <si>
    <t>Optica No Lineal</t>
  </si>
  <si>
    <t>SIN</t>
  </si>
  <si>
    <t>Carmelo Guadalupe Rosales Guzman</t>
  </si>
  <si>
    <t>Polarimetría</t>
  </si>
  <si>
    <t>Eduardo de Jesús Coutiño González</t>
  </si>
  <si>
    <t>Fabián Ambriz Vargas</t>
  </si>
  <si>
    <t>Alamacenamiento De Energía</t>
  </si>
  <si>
    <t>Francisco Javier Cuevas de la Rosa</t>
  </si>
  <si>
    <t>Geminiano Donaciano Martínez Ponce</t>
  </si>
  <si>
    <t>Gilberto Anzueto Sanchez</t>
  </si>
  <si>
    <t>Láseres Y Dispositivos De Fibra Óptica</t>
  </si>
  <si>
    <t>José Enrique Landgrave Manjarrez</t>
  </si>
  <si>
    <t>José Zacarías Malacara Hernádez</t>
  </si>
  <si>
    <t>Ma Alejandrina Martínez Gamez</t>
  </si>
  <si>
    <t>Marija Strojnik Scholl</t>
  </si>
  <si>
    <t>E</t>
  </si>
  <si>
    <t>Moises Cywiak Garbarcewicz</t>
  </si>
  <si>
    <t>Olivier Jean  Michel Pottiez</t>
  </si>
  <si>
    <t>Pablo Eduardo Cardoso Ávila</t>
  </si>
  <si>
    <t>Nanofotónica</t>
  </si>
  <si>
    <t>Sebastián Salazar Colores</t>
  </si>
  <si>
    <t>Yunuen Montelongo Flores</t>
  </si>
  <si>
    <t>Industria 4.0 E Inteligencia Artificial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</si>
  <si>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</si>
  <si>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</si>
  <si>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</si>
  <si>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</si>
  <si>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</si>
  <si>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FRANCISCO MORALES MORALES</t>
  </si>
  <si>
    <t>CARLOS ISMAEL MARES CASTRO</t>
  </si>
  <si>
    <t>RICARDO VALENZUELA GONZALEZ</t>
  </si>
  <si>
    <t>EDUARDO LICURGO PEDRAZA</t>
  </si>
  <si>
    <t>KARLA MARIA IVONNE NORIEGA COS</t>
  </si>
  <si>
    <t>FERNANDO ARCE VEGA</t>
  </si>
  <si>
    <t>JUANA GABRIELA ALCALA PEREZ</t>
  </si>
  <si>
    <t>JUAN MANUEL LOPEZ TELLEZ</t>
  </si>
  <si>
    <t>YUNUEN MONTELONGO FLORES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</si>
  <si>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</si>
  <si>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</si>
  <si>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</si>
  <si>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</si>
  <si>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</si>
  <si>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MARIANA GUERRERO BARROSO</t>
  </si>
  <si>
    <t>NORMA ELIA GALVAN CONTRERAS</t>
  </si>
  <si>
    <t>METZTLI GUADALUPE SANTOYO FRANCO</t>
  </si>
  <si>
    <t>JORGE MARIO URIBE MARTINEZ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</si>
  <si>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</si>
  <si>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</si>
  <si>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</si>
  <si>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</si>
  <si>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</si>
  <si>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</si>
  <si>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</si>
  <si>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</si>
  <si>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</si>
  <si>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</si>
  <si>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</si>
  <si>
    <t xml:space="preserve">Total </t>
  </si>
  <si>
    <t>EDWING ABRAHAM OLIVA SANTILLAN</t>
  </si>
  <si>
    <t>ROBERTO EDIER  GOMEZ DIOSDADO</t>
  </si>
  <si>
    <t>JOSE CARLOS FABRICIO GOMEZ MUÑOZ</t>
  </si>
  <si>
    <t>MARINA REYES CASTRO</t>
  </si>
  <si>
    <t>EDUARDO TORRES CAMPOS</t>
  </si>
  <si>
    <t>SOFIA MINERVA SANCHEZ GUTIERREZ</t>
  </si>
  <si>
    <t>Departamento de Recursos Humanos</t>
  </si>
  <si>
    <t>Total 60</t>
  </si>
  <si>
    <t>OSCAR LEONEL RODRÍGUEZ QUIÑONES</t>
  </si>
  <si>
    <t>IRMA SÁNCHEZ HERNÁNDEZ</t>
  </si>
  <si>
    <t>Relación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</si>
  <si>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</si>
  <si>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</si>
  <si>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</si>
  <si>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</si>
  <si>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</si>
  <si>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</si>
  <si>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Total</t>
  </si>
  <si>
    <t>Maestría en Optomecatrónica</t>
  </si>
  <si>
    <t>Colombia</t>
  </si>
  <si>
    <t>Ninguna</t>
  </si>
  <si>
    <t>Ingeniería Óptica</t>
  </si>
  <si>
    <t>Maestría en Ciencias (Óptica)</t>
  </si>
  <si>
    <t>Cuba</t>
  </si>
  <si>
    <t>CONACYT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</si>
  <si>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</si>
  <si>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</si>
  <si>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</si>
  <si>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</si>
  <si>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</si>
  <si>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</si>
  <si>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Kenia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</si>
  <si>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</si>
  <si>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</si>
  <si>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</si>
  <si>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</si>
  <si>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</si>
  <si>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</si>
  <si>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</si>
  <si>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Perú</t>
  </si>
  <si>
    <t>Sensores</t>
  </si>
  <si>
    <t>Venezuela</t>
  </si>
  <si>
    <t>Mecatrónica</t>
  </si>
  <si>
    <t>Zambia</t>
  </si>
  <si>
    <t>Energía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</si>
  <si>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</si>
  <si>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</si>
  <si>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</si>
  <si>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</si>
  <si>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</si>
  <si>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</si>
  <si>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</si>
  <si>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</si>
  <si>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</si>
  <si>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Rivera Ortíz Montserrat de Guadalupe</t>
  </si>
  <si>
    <t>Femenino</t>
  </si>
  <si>
    <t>Doctorado en Ciencias (ÓPTICA)</t>
  </si>
  <si>
    <t>García Guzmán Cecilia</t>
  </si>
  <si>
    <t>Sulvarán Salmoreno Brandon Raúl</t>
  </si>
  <si>
    <t>Masculino</t>
  </si>
  <si>
    <t>Plaza Martínez Andrés Felipe</t>
  </si>
  <si>
    <t>Medina Segura Edgar</t>
  </si>
  <si>
    <t xml:space="preserve">Tapia Licona Luis Antonio </t>
  </si>
  <si>
    <t xml:space="preserve">González Ortiz Luis Miguel </t>
  </si>
  <si>
    <t>Metrología óptica</t>
  </si>
  <si>
    <t xml:space="preserve">Mancera Zapata Diana Lorena </t>
  </si>
  <si>
    <t xml:space="preserve">Ornelas Cruces  Patricia Del Rocío </t>
  </si>
  <si>
    <t>Ramírez Hernández Miguel Ángel</t>
  </si>
  <si>
    <t xml:space="preserve">Reyes Reyes Edgar Santiago </t>
  </si>
  <si>
    <t xml:space="preserve">Rodríguez Becerra Gerardo De Jesús </t>
  </si>
  <si>
    <t>Castañeda Palafox Sandra Judith</t>
  </si>
  <si>
    <t>Durán Gómez Juan Samuel Sebastián</t>
  </si>
  <si>
    <t>Guerra Him Alvaro Abdiel</t>
  </si>
  <si>
    <t>Gutiérrez Valencia Gustavo Adolfo</t>
  </si>
  <si>
    <t>Guzmán Valdivia Brenda Mireya</t>
  </si>
  <si>
    <t>Luis Noriega Daniel de Jesús</t>
  </si>
  <si>
    <t>Román Valenzuela Tatiana Ivanova</t>
  </si>
  <si>
    <t>Salazar Sicachá Mauricio</t>
  </si>
  <si>
    <t>Tavarez Ramírez Patricia Marisol del Carmen</t>
  </si>
  <si>
    <t>Avila Huerta Mariana Denisse</t>
  </si>
  <si>
    <t>Domínguez Flores Azael David</t>
  </si>
  <si>
    <t>Hernández Lopez Danay</t>
  </si>
  <si>
    <t>Ojeda Morales Yanier</t>
  </si>
  <si>
    <t>Rodríguez Rodríguez Anabel</t>
  </si>
  <si>
    <t>Ortiz Riaño Edwin Johan</t>
  </si>
  <si>
    <t>Saucedo Orozco Bruno</t>
  </si>
  <si>
    <t>Triana Arango Freiman Estiven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</si>
  <si>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</si>
  <si>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</si>
  <si>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</si>
  <si>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</si>
  <si>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</si>
  <si>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</si>
  <si>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</si>
  <si>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Ingeniería óptica</t>
  </si>
  <si>
    <t>Hernandez Delgado Jose</t>
  </si>
  <si>
    <t>Gomez Tejada Daniel Alexis</t>
  </si>
  <si>
    <t>Ramírez Meza Ulises</t>
  </si>
  <si>
    <t>Porraz Culebro Teresa Elena</t>
  </si>
  <si>
    <t xml:space="preserve">Duque Becerra Camilo Rene </t>
  </si>
  <si>
    <t xml:space="preserve">Doctorado Interinstitucional en Ciencia y Tecnología </t>
  </si>
  <si>
    <t>Martinez Barba Daniel Alberto</t>
  </si>
  <si>
    <t xml:space="preserve">Aguirre Cedillo Francisco Javier </t>
  </si>
  <si>
    <t>Ingeniería ambiental</t>
  </si>
  <si>
    <t>Esquivel Hernández Jonathan</t>
  </si>
  <si>
    <t>Guerra Ibarra Juan Pablo</t>
  </si>
  <si>
    <t>Montañez Franco Luis Enrique</t>
  </si>
  <si>
    <t>Rodriguez Galván Marissa</t>
  </si>
  <si>
    <t xml:space="preserve">Vega Reyes María Catalina </t>
  </si>
  <si>
    <t>Moreno Jiménez Hugo Alberto</t>
  </si>
  <si>
    <t>Navarro Saucedo Arturo</t>
  </si>
  <si>
    <t xml:space="preserve">Velázquez Jiménez Alejandro </t>
  </si>
  <si>
    <t>Garibaldi Márquez Francisco</t>
  </si>
  <si>
    <t>Gómez Caballero Luis Fernando</t>
  </si>
  <si>
    <t>Martínez Esparza Karla Daniela</t>
  </si>
  <si>
    <t>Villagomez Mora Mariana</t>
  </si>
  <si>
    <t>Alonso Murias Monserrat Del Carmen</t>
  </si>
  <si>
    <t>Trejo Fuentes Sergio Marcelino</t>
  </si>
  <si>
    <t>Villalobos Jessica Alejandra</t>
  </si>
  <si>
    <t>Bautista López José Alfonso</t>
  </si>
  <si>
    <t>Berrones Guerrero Juan Daniel</t>
  </si>
  <si>
    <t xml:space="preserve">Flores Reyes Alejandro </t>
  </si>
  <si>
    <t>Martinez Camacho Deborah Guadalupe</t>
  </si>
  <si>
    <t>Montes De Oca Rebolledo Andrés</t>
  </si>
  <si>
    <t>Angulo Calderón Marthoz</t>
  </si>
  <si>
    <t>Fuentes Morales Rosa Fabiola</t>
  </si>
  <si>
    <t>Arenas Rosales Filemon</t>
  </si>
  <si>
    <t>Martínez Manuel Pedro Reynaldo</t>
  </si>
  <si>
    <t>Guerrero Santiago Sarai</t>
  </si>
  <si>
    <t>Maestría en Ciencias (ÓPTICA)</t>
  </si>
  <si>
    <t>Limas Gonzalez José Guadalupe</t>
  </si>
  <si>
    <t>Miranda Culin Leonardo</t>
  </si>
  <si>
    <t>Ramirez Espinosa Oscar Alejandro</t>
  </si>
  <si>
    <t>Aguilar Cardoso Aarón Adrián</t>
  </si>
  <si>
    <t>Arvizu Soto Maria Fernanda</t>
  </si>
  <si>
    <t>Buritica Bolaños Johan Sebastián</t>
  </si>
  <si>
    <t>Camarena López Stephany Samayrani</t>
  </si>
  <si>
    <t>Daza Salgado Dayver Didian</t>
  </si>
  <si>
    <t xml:space="preserve">Dzib Chalé Abril Esmeralda </t>
  </si>
  <si>
    <t>Gonzalez Videal Luis Martín</t>
  </si>
  <si>
    <t>Nava Soto Juan José</t>
  </si>
  <si>
    <t xml:space="preserve">Rodriguez Guillén Daniel </t>
  </si>
  <si>
    <t>Rodríguez Nava Héctor Jesús</t>
  </si>
  <si>
    <t>Rodriguez Camaño Kenia María</t>
  </si>
  <si>
    <t>Rodriguez Garcia Gloria Elizabeth</t>
  </si>
  <si>
    <t xml:space="preserve">Treviño Mejía Alexis Rafael </t>
  </si>
  <si>
    <t>Aragón Pacheco Guillermo Rodrigo</t>
  </si>
  <si>
    <t>Luna Rangel Lourdes Andrea</t>
  </si>
  <si>
    <t>Urbieta Maldonado Dante Iván</t>
  </si>
  <si>
    <t xml:space="preserve">Arreola Escobedo María Fernanda </t>
  </si>
  <si>
    <t xml:space="preserve">Horta Velázquez César Amauri </t>
  </si>
  <si>
    <t>Mecillas Hernández Francisco Israel</t>
  </si>
  <si>
    <t xml:space="preserve">Ávila Perea Andrés </t>
  </si>
  <si>
    <t>Beltrán Martínez Oscar Eduardo</t>
  </si>
  <si>
    <t>Cadena Hernández Angel Guillermo</t>
  </si>
  <si>
    <t>González Domínguez María Alejandra</t>
  </si>
  <si>
    <t>Montoya Chávez Mario</t>
  </si>
  <si>
    <t>Ugalde Vázquez Raúl Manuel</t>
  </si>
  <si>
    <t>Chávez Medina Juan Marcos</t>
  </si>
  <si>
    <t>Visión artificial</t>
  </si>
  <si>
    <t>Saldaña Sánchez Astrid Jordana del Socorro</t>
  </si>
  <si>
    <t>Hernández Gutiérrez Iván</t>
  </si>
  <si>
    <t>Rojas Durán David</t>
  </si>
  <si>
    <t>González Rangel Jean Michel</t>
  </si>
  <si>
    <t>Paredes Alcaraz Jesús Eduardo</t>
  </si>
  <si>
    <t>Rivera Quezada Carlos Arturo</t>
  </si>
  <si>
    <t>Sandoval Castro Daniela Olivia</t>
  </si>
  <si>
    <t xml:space="preserve">Maestría Interinstitucional en Ciencia y Tecnología </t>
  </si>
  <si>
    <t>Bautista Peñuelas Eduardo</t>
  </si>
  <si>
    <t xml:space="preserve">Espinosa Loera Alma Valeria </t>
  </si>
  <si>
    <t xml:space="preserve">Ramirez Padilla Carlos Germán </t>
  </si>
  <si>
    <t>Robles Velázquez Salvador</t>
  </si>
  <si>
    <t xml:space="preserve">Silva Hernández Oscar Javier </t>
  </si>
  <si>
    <t>Zacarias de la Rosa Diego Sebastián</t>
  </si>
  <si>
    <t>De la Peña López Dimas</t>
  </si>
  <si>
    <t>Martínez Mireles Paola Elizabeth</t>
  </si>
  <si>
    <t>Moreno Jiménez Luis Andrés</t>
  </si>
  <si>
    <t>Rodríguez Álvarez Amanda</t>
  </si>
  <si>
    <t>Sánchez Medel José Antonio</t>
  </si>
  <si>
    <t>Wong Priego Heidi Jazmín</t>
  </si>
  <si>
    <t xml:space="preserve">Alarcón Barajas Luis Ángel </t>
  </si>
  <si>
    <t xml:space="preserve">Bautista Bustamante Emmanuel </t>
  </si>
  <si>
    <t xml:space="preserve">Bautista Cruz Anahy </t>
  </si>
  <si>
    <t xml:space="preserve">Diaz Reyna Alan Brian </t>
  </si>
  <si>
    <t xml:space="preserve">Rodríguez Islas Lorena </t>
  </si>
  <si>
    <t xml:space="preserve">Santacruz Rodríguez Alan Fernando </t>
  </si>
  <si>
    <t xml:space="preserve">Trejo Liévano Edwin Giovanni </t>
  </si>
  <si>
    <t>Rocha Hernández Marcos Renato</t>
  </si>
  <si>
    <t>Gudiño Mejia Gesem Eliab</t>
  </si>
  <si>
    <t>Leith Salas William</t>
  </si>
  <si>
    <t>Procedimiento</t>
  </si>
  <si>
    <t>Tipo</t>
  </si>
  <si>
    <t>MiPyMES</t>
  </si>
  <si>
    <t>Tipo de Mondeda</t>
  </si>
  <si>
    <t>Rango Contractual</t>
  </si>
  <si>
    <t>Adjudicación Directa</t>
  </si>
  <si>
    <t>Servicios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</si>
  <si>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</si>
  <si>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</si>
  <si>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</si>
  <si>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</si>
  <si>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</si>
  <si>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</si>
  <si>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</si>
  <si>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</si>
  <si>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</si>
  <si>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</si>
  <si>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</si>
  <si>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</si>
  <si>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CIO-RH-2021-003</t>
  </si>
  <si>
    <t>LICITACIÓN PÚBLICA NACIONAL</t>
  </si>
  <si>
    <t>SERVICIOS</t>
  </si>
  <si>
    <t>NO MIPYME</t>
  </si>
  <si>
    <t>M.N.</t>
  </si>
  <si>
    <t>CIO-RH-2022-001</t>
  </si>
  <si>
    <t>CIO-SG-2022-001</t>
  </si>
  <si>
    <t>ADJUDICACIÓN DIRECTA</t>
  </si>
  <si>
    <t>BIENES</t>
  </si>
  <si>
    <t>CIO-SG-2022-002</t>
  </si>
  <si>
    <t>MICRO</t>
  </si>
  <si>
    <t>CIO-SG-2022-003</t>
  </si>
  <si>
    <t>CIO-SG-2022-004</t>
  </si>
  <si>
    <t>CIO-SG-2022-005</t>
  </si>
  <si>
    <t>CIO-SG-2022-006</t>
  </si>
  <si>
    <t>INVITACIÓN A CUANDO MENOS TRES PERSONAS</t>
  </si>
  <si>
    <t>PEQUEÑA</t>
  </si>
  <si>
    <t>CIO-SG-2022-007</t>
  </si>
  <si>
    <t>CIO-SG-2022-008</t>
  </si>
  <si>
    <t>CIO-SG-2022-009</t>
  </si>
  <si>
    <t>CIO-SG-2022-010</t>
  </si>
  <si>
    <t>CIO-SG-2022-011</t>
  </si>
  <si>
    <t>CIO-SG-2022-012</t>
  </si>
  <si>
    <t>CIO-SG-2022-013</t>
  </si>
  <si>
    <t>CIO-SG-2022-014</t>
  </si>
  <si>
    <t>CIO-SG-2022-015</t>
  </si>
  <si>
    <t>MEDIANA</t>
  </si>
  <si>
    <t>CIO-SG-2022-016</t>
  </si>
  <si>
    <t>CIO-SG-2022-017</t>
  </si>
  <si>
    <t>CIO-SG-2022-018</t>
  </si>
  <si>
    <t>CIO-SG-2022-019</t>
  </si>
  <si>
    <t>U.S.D.</t>
  </si>
  <si>
    <t>CIO-SG-2022-020</t>
  </si>
  <si>
    <t>CIO-SG-2022-021</t>
  </si>
  <si>
    <t>CIO-SG-2022-022</t>
  </si>
  <si>
    <t>CIO-SG-2022-023</t>
  </si>
  <si>
    <t>CIO-SG-2022-024</t>
  </si>
  <si>
    <t>CIO-SG-2022-025</t>
  </si>
  <si>
    <t>CIO-SG-2022-026</t>
  </si>
  <si>
    <t>CIO-SG-2022-027</t>
  </si>
  <si>
    <t>CIO-SG-2022-028</t>
  </si>
  <si>
    <t>CIO-SG-2022-029</t>
  </si>
  <si>
    <t>CIO-SG-2022-030</t>
  </si>
  <si>
    <t>CIO-SG-2022-031</t>
  </si>
  <si>
    <t>CIO-SG-2022-032</t>
  </si>
  <si>
    <t>CIO-SG-2022-033</t>
  </si>
  <si>
    <t>CIO-SG-2022-034</t>
  </si>
  <si>
    <t>CIO-SG-2022-035</t>
  </si>
  <si>
    <t>CIO-SG-2022-037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</si>
</sst>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DBE5F1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/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/>
      <bottom style="thin">
        <color rgb="FF16365C"/>
      </bottom>
      <diagonal/>
    </border>
    <border>
      <left style="thin">
        <color theme="0"/>
      </left>
      <right style="thin">
        <color theme="0"/>
      </right>
      <top style="thin">
        <color rgb="FF17365D"/>
      </top>
      <bottom style="thin">
        <color rgb="FF17365D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9" fillId="0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0" fontId="7" fillId="5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8" xfId="0" applyNumberFormat="1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8" fontId="1" fillId="2" borderId="1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8" fontId="1" fillId="2" borderId="15" xfId="1" applyNumberFormat="1" applyFont="1" applyFill="1" applyBorder="1"/>
    <xf numFmtId="8" fontId="1" fillId="2" borderId="0" xfId="1" applyNumberFormat="1" applyFont="1" applyFill="1" applyBorder="1"/>
    <xf numFmtId="4" fontId="1" fillId="2" borderId="1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1"/>
  <sheetViews>
    <sheetView workbookViewId="0">
      <selection activeCell="E9" sqref="E9"/>
    </sheetView>
  </sheetViews>
  <sheetFormatPr baseColWidth="10" defaultColWidth="10.83203125" defaultRowHeight="15"/>
  <cols>
    <col min="1" max="3" width="10.83203125" style="1"/>
    <col min="4" max="4" width="23.1640625" style="1" customWidth="1"/>
    <col min="5" max="5" width="17.6640625" style="1" customWidth="1"/>
    <col min="6" max="16384" width="10.83203125" style="1"/>
  </cols>
  <sheetData>
    <row r="6" spans="2:5" ht="45">
      <c r="B6" s="3" t="s">
        <v>0</v>
      </c>
    </row>
    <row r="8" spans="2:5" ht="18">
      <c r="D8" s="4" t="s">
        <v>1</v>
      </c>
      <c r="E8" s="9" t="s">
        <v>311</v>
      </c>
    </row>
    <row r="9" spans="2:5" ht="18">
      <c r="D9" s="4" t="s">
        <v>2</v>
      </c>
      <c r="E9" s="9" t="s">
        <v>311</v>
      </c>
    </row>
    <row r="10" spans="2:5" ht="18">
      <c r="D10" s="4" t="s">
        <v>3</v>
      </c>
      <c r="E10" s="9" t="s">
        <v>30</v>
      </c>
    </row>
    <row r="11" spans="2:5" ht="18">
      <c r="D11" s="4" t="s">
        <v>4</v>
      </c>
      <c r="E11" s="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2"/>
  <sheetViews>
    <sheetView workbookViewId="0">
      <selection activeCell="I18" sqref="I18"/>
    </sheetView>
  </sheetViews>
  <sheetFormatPr baseColWidth="10" defaultColWidth="10.83203125" defaultRowHeight="14"/>
  <cols>
    <col min="1" max="1" width="6.1640625" style="2" customWidth="1"/>
    <col min="2" max="2" width="37.5" style="2" customWidth="1"/>
    <col min="3" max="3" width="13.5" style="2" customWidth="1"/>
    <col min="4" max="5" width="14.33203125" style="2" customWidth="1"/>
    <col min="6" max="6" width="14.5" style="2" customWidth="1"/>
    <col min="7" max="7" width="32" style="2" bestFit="1" customWidth="1"/>
    <col min="8" max="8" width="20" style="2" customWidth="1"/>
    <col min="9" max="9" width="32.33203125" style="2" bestFit="1" customWidth="1"/>
    <col min="10" max="13" width="10.83203125" style="2"/>
    <col min="14" max="14" width="32" style="2" bestFit="1" customWidth="1"/>
    <col min="15" max="16384" width="10.83203125" style="2"/>
  </cols>
  <sheetData>
    <row r="2" spans="2:7" ht="16">
      <c r="B2" s="8" t="s">
        <v>5</v>
      </c>
      <c r="C2" s="8" t="s">
        <v>6</v>
      </c>
      <c r="D2" s="8" t="s">
        <v>10</v>
      </c>
      <c r="E2" s="8" t="s">
        <v>15</v>
      </c>
      <c r="F2" s="10" t="s">
        <v>31</v>
      </c>
      <c r="G2" s="10" t="s">
        <v>32</v>
      </c>
    </row>
    <row r="3" spans="2:7">
      <c r="B3" s="7" t="s">
        <v>312</v>
      </c>
      <c r="C3" s="7" t="s">
        <v>7</v>
      </c>
      <c r="D3" s="7" t="s">
        <v>18</v>
      </c>
      <c r="E3" s="7" t="s">
        <v>16</v>
      </c>
      <c r="F3" s="7" t="s">
        <v>192</v>
      </c>
      <c r="G3" s="12" t="s">
        <v>246</v>
      </c>
    </row>
    <row r="4" spans="2:7">
      <c r="C4" s="2">
        <f>COUNTIF(C23:C82,"Hombre")</f>
        <v>52</v>
      </c>
      <c r="D4" s="2">
        <f>COUNTIF(D23:D82,"Sin")</f>
        <v>3</v>
      </c>
      <c r="E4" s="2">
        <f>COUNTIF(E23:E82,"Mexicano")</f>
        <v>56</v>
      </c>
      <c r="F4" s="2">
        <f>COUNTIFS(F23:F82,"20&gt;=30")</f>
        <v>0</v>
      </c>
      <c r="G4" s="11">
        <f>COUNTIF(G23:G82,"Pruebas Opticas No Destructivas")</f>
        <v>13</v>
      </c>
    </row>
    <row r="5" spans="2:7">
      <c r="C5" s="7" t="s">
        <v>8</v>
      </c>
      <c r="D5" s="7" t="s">
        <v>11</v>
      </c>
      <c r="E5" s="7" t="s">
        <v>17</v>
      </c>
      <c r="F5" s="7" t="s">
        <v>194</v>
      </c>
      <c r="G5" s="12" t="s">
        <v>245</v>
      </c>
    </row>
    <row r="6" spans="2:7">
      <c r="C6" s="2">
        <f>COUNTIF(C23:C82,"Mujer")</f>
        <v>8</v>
      </c>
      <c r="D6" s="2">
        <f>COUNTIF(D23:D82,"Candidato")</f>
        <v>0</v>
      </c>
      <c r="E6" s="2">
        <f>COUNTIF(E23:E82,"Extranjero")</f>
        <v>4</v>
      </c>
      <c r="F6" s="2">
        <f>COUNTIFS(F23:F82,"&gt;30")-COUNTIFS(F23:F82,"&gt;40")</f>
        <v>6</v>
      </c>
      <c r="G6" s="11">
        <f>COUNTIF(G23:G82,"Fibras Opticas y Laseres")</f>
        <v>14</v>
      </c>
    </row>
    <row r="7" spans="2:7">
      <c r="D7" s="7" t="s">
        <v>12</v>
      </c>
      <c r="F7" s="7" t="s">
        <v>195</v>
      </c>
      <c r="G7" s="12" t="s">
        <v>266</v>
      </c>
    </row>
    <row r="8" spans="2:7">
      <c r="D8" s="2">
        <f>COUNTIF(D23:D82,"I")</f>
        <v>19</v>
      </c>
      <c r="F8" s="2">
        <f>COUNTIFS(F23:F82,"&gt;40")-COUNTIFS(F23:F82,"&gt;50")</f>
        <v>14</v>
      </c>
      <c r="G8" s="11">
        <f>COUNTIF(G23:G82,"Nanofotónica")</f>
        <v>16</v>
      </c>
    </row>
    <row r="9" spans="2:7">
      <c r="D9" s="7" t="s">
        <v>13</v>
      </c>
      <c r="F9" s="7" t="s">
        <v>196</v>
      </c>
      <c r="G9" s="14" t="s">
        <v>250</v>
      </c>
    </row>
    <row r="10" spans="2:7">
      <c r="D10" s="2">
        <f>COUNTIF(D23:D82,"II")</f>
        <v>24</v>
      </c>
      <c r="F10" s="2">
        <f>COUNTIFS(F23:F82,"&gt;50")-COUNTIFS(F23:F82,"&gt;60")</f>
        <v>24</v>
      </c>
      <c r="G10" s="11">
        <f>COUNTIF(G23:G82,"Polarimetría")</f>
        <v>1</v>
      </c>
    </row>
    <row r="11" spans="2:7">
      <c r="D11" s="7" t="s">
        <v>14</v>
      </c>
      <c r="F11" s="7" t="s">
        <v>197</v>
      </c>
      <c r="G11" s="14" t="s">
        <v>247</v>
      </c>
    </row>
    <row r="12" spans="2:7">
      <c r="D12" s="2">
        <f>COUNTIF(D23:D82,"III")</f>
        <v>12</v>
      </c>
      <c r="F12" s="2">
        <f>COUNTIFS(F23:F82,"&gt;60")-COUNTIFS(F23:F82,"&gt;70")</f>
        <v>11</v>
      </c>
      <c r="G12" s="11">
        <f>COUNTIF(G23:G90,"Optica No Lineal")</f>
        <v>4</v>
      </c>
    </row>
    <row r="13" spans="2:7">
      <c r="F13" s="7" t="s">
        <v>198</v>
      </c>
      <c r="G13" s="12" t="s">
        <v>244</v>
      </c>
    </row>
    <row r="14" spans="2:7">
      <c r="F14" s="2">
        <f>COUNTIFS(F23:F82,"&gt;70")-COUNTIFS(F23:F82,"&gt;80")</f>
        <v>5</v>
      </c>
      <c r="G14" s="11">
        <f>COUNTIF(G23:G92,"Ingenieria Optica")</f>
        <v>9</v>
      </c>
    </row>
    <row r="15" spans="2:7">
      <c r="B15" s="5"/>
      <c r="C15" s="5"/>
      <c r="D15" s="5"/>
      <c r="E15" s="5"/>
      <c r="F15" s="5"/>
      <c r="G15" s="14" t="s">
        <v>253</v>
      </c>
    </row>
    <row r="16" spans="2:7">
      <c r="B16" s="5"/>
      <c r="C16" s="5"/>
      <c r="D16" s="5"/>
      <c r="E16" s="5"/>
      <c r="F16" s="5"/>
      <c r="G16" s="11">
        <f>COUNTIF(G23:G82,"Alamacenamiento De Energía")</f>
        <v>1</v>
      </c>
    </row>
    <row r="17" spans="1:8">
      <c r="B17" s="5"/>
      <c r="C17" s="5"/>
      <c r="D17" s="5"/>
      <c r="E17" s="5"/>
      <c r="F17" s="5"/>
      <c r="G17" s="12" t="s">
        <v>257</v>
      </c>
    </row>
    <row r="18" spans="1:8">
      <c r="B18" s="5"/>
      <c r="C18" s="5"/>
      <c r="D18" s="5"/>
      <c r="E18" s="5"/>
      <c r="F18" s="5"/>
      <c r="G18" s="5">
        <f>COUNTIF(G23:G96,"Láseres Y Dispositivos De Fibra Óptica")</f>
        <v>1</v>
      </c>
    </row>
    <row r="19" spans="1:8">
      <c r="B19" s="5"/>
      <c r="C19" s="5"/>
      <c r="D19" s="5"/>
      <c r="E19" s="5"/>
      <c r="F19" s="5"/>
      <c r="G19" s="12" t="s">
        <v>269</v>
      </c>
    </row>
    <row r="20" spans="1:8">
      <c r="B20" s="5"/>
      <c r="C20" s="5"/>
      <c r="D20" s="5"/>
      <c r="E20" s="5"/>
      <c r="F20" s="5"/>
      <c r="G20" s="5">
        <f>COUNTIF(G23:G82,"Industria 4.0 E Inteligencia Artificial")</f>
        <v>1</v>
      </c>
    </row>
    <row r="21" spans="1:8">
      <c r="B21" s="5"/>
      <c r="C21" s="5"/>
      <c r="D21" s="5"/>
      <c r="E21" s="5"/>
      <c r="F21" s="5"/>
      <c r="G21" s="5"/>
    </row>
    <row r="22" spans="1:8">
      <c r="B22" s="5"/>
      <c r="C22" s="5"/>
      <c r="D22" s="5"/>
      <c r="E22" s="5"/>
      <c r="F22" s="5"/>
      <c r="G22" s="5"/>
    </row>
    <row r="23" spans="1:8">
      <c r="A23" s="2">
        <v>1</v>
      </c>
      <c r="B23" s="12" t="s">
        <v>213</v>
      </c>
      <c r="C23" s="12" t="s">
        <v>7</v>
      </c>
      <c r="D23" s="13" t="s">
        <v>13</v>
      </c>
      <c r="E23" s="12" t="s">
        <v>16</v>
      </c>
      <c r="F23" s="13">
        <v>63</v>
      </c>
      <c r="G23" s="12" t="s">
        <v>246</v>
      </c>
      <c r="H23" s="15"/>
    </row>
    <row r="24" spans="1:8">
      <c r="A24" s="2">
        <v>2</v>
      </c>
      <c r="B24" s="12" t="s">
        <v>201</v>
      </c>
      <c r="C24" s="12" t="s">
        <v>7</v>
      </c>
      <c r="D24" s="13" t="s">
        <v>14</v>
      </c>
      <c r="E24" s="12" t="s">
        <v>16</v>
      </c>
      <c r="F24" s="13">
        <v>52</v>
      </c>
      <c r="G24" s="12" t="s">
        <v>245</v>
      </c>
      <c r="H24" s="15"/>
    </row>
    <row r="25" spans="1:8">
      <c r="A25" s="2">
        <v>3</v>
      </c>
      <c r="B25" s="12" t="s">
        <v>202</v>
      </c>
      <c r="C25" s="12" t="s">
        <v>7</v>
      </c>
      <c r="D25" s="13" t="s">
        <v>14</v>
      </c>
      <c r="E25" s="12" t="s">
        <v>16</v>
      </c>
      <c r="F25" s="13">
        <v>60</v>
      </c>
      <c r="G25" s="12" t="s">
        <v>245</v>
      </c>
      <c r="H25" s="15"/>
    </row>
    <row r="26" spans="1:8">
      <c r="A26" s="2">
        <v>4</v>
      </c>
      <c r="B26" s="12" t="s">
        <v>207</v>
      </c>
      <c r="C26" s="12" t="s">
        <v>8</v>
      </c>
      <c r="D26" s="13" t="s">
        <v>14</v>
      </c>
      <c r="E26" s="12" t="s">
        <v>16</v>
      </c>
      <c r="F26" s="13">
        <v>63</v>
      </c>
      <c r="G26" s="12" t="s">
        <v>246</v>
      </c>
      <c r="H26" s="15"/>
    </row>
    <row r="27" spans="1:8">
      <c r="A27" s="2">
        <v>5</v>
      </c>
      <c r="B27" s="12" t="s">
        <v>215</v>
      </c>
      <c r="C27" s="12" t="s">
        <v>7</v>
      </c>
      <c r="D27" s="13" t="s">
        <v>248</v>
      </c>
      <c r="E27" s="12" t="s">
        <v>16</v>
      </c>
      <c r="F27" s="13">
        <v>52</v>
      </c>
      <c r="G27" s="12" t="s">
        <v>246</v>
      </c>
      <c r="H27" s="15"/>
    </row>
    <row r="28" spans="1:8">
      <c r="A28" s="2">
        <v>6</v>
      </c>
      <c r="B28" s="12" t="s">
        <v>199</v>
      </c>
      <c r="C28" s="12" t="s">
        <v>7</v>
      </c>
      <c r="D28" s="13" t="s">
        <v>14</v>
      </c>
      <c r="E28" s="12" t="s">
        <v>16</v>
      </c>
      <c r="F28" s="13">
        <v>61</v>
      </c>
      <c r="G28" s="12" t="s">
        <v>266</v>
      </c>
      <c r="H28" s="15"/>
    </row>
    <row r="29" spans="1:8">
      <c r="A29" s="2">
        <v>7</v>
      </c>
      <c r="B29" s="12" t="s">
        <v>249</v>
      </c>
      <c r="C29" s="12" t="s">
        <v>7</v>
      </c>
      <c r="D29" s="13" t="s">
        <v>12</v>
      </c>
      <c r="E29" s="12" t="s">
        <v>16</v>
      </c>
      <c r="F29" s="13">
        <v>46</v>
      </c>
      <c r="G29" s="12" t="s">
        <v>250</v>
      </c>
      <c r="H29" s="15"/>
    </row>
    <row r="30" spans="1:8">
      <c r="A30" s="2">
        <v>8</v>
      </c>
      <c r="B30" s="12" t="s">
        <v>216</v>
      </c>
      <c r="C30" s="12" t="s">
        <v>7</v>
      </c>
      <c r="D30" s="13" t="s">
        <v>13</v>
      </c>
      <c r="E30" s="12" t="s">
        <v>16</v>
      </c>
      <c r="F30" s="13">
        <v>49</v>
      </c>
      <c r="G30" s="12" t="s">
        <v>247</v>
      </c>
      <c r="H30" s="15"/>
    </row>
    <row r="31" spans="1:8">
      <c r="A31" s="2">
        <v>9</v>
      </c>
      <c r="B31" s="12" t="s">
        <v>208</v>
      </c>
      <c r="C31" s="12" t="s">
        <v>8</v>
      </c>
      <c r="D31" s="13" t="s">
        <v>12</v>
      </c>
      <c r="E31" s="12" t="s">
        <v>16</v>
      </c>
      <c r="F31" s="13">
        <v>69</v>
      </c>
      <c r="G31" s="12" t="s">
        <v>244</v>
      </c>
      <c r="H31" s="15"/>
    </row>
    <row r="32" spans="1:8">
      <c r="A32" s="2">
        <v>10</v>
      </c>
      <c r="B32" s="12" t="s">
        <v>217</v>
      </c>
      <c r="C32" s="12" t="s">
        <v>7</v>
      </c>
      <c r="D32" s="13" t="s">
        <v>14</v>
      </c>
      <c r="E32" s="12" t="s">
        <v>16</v>
      </c>
      <c r="F32" s="13">
        <v>50</v>
      </c>
      <c r="G32" s="12" t="s">
        <v>245</v>
      </c>
      <c r="H32" s="15"/>
    </row>
    <row r="33" spans="1:8">
      <c r="A33" s="2">
        <v>11</v>
      </c>
      <c r="B33" s="12" t="s">
        <v>227</v>
      </c>
      <c r="C33" s="12" t="s">
        <v>7</v>
      </c>
      <c r="D33" s="13" t="s">
        <v>13</v>
      </c>
      <c r="E33" s="12" t="s">
        <v>16</v>
      </c>
      <c r="F33" s="13">
        <v>55</v>
      </c>
      <c r="G33" s="12" t="s">
        <v>244</v>
      </c>
      <c r="H33" s="15"/>
    </row>
    <row r="34" spans="1:8">
      <c r="A34" s="2">
        <v>12</v>
      </c>
      <c r="B34" s="12" t="s">
        <v>214</v>
      </c>
      <c r="C34" s="12" t="s">
        <v>7</v>
      </c>
      <c r="D34" s="13" t="s">
        <v>14</v>
      </c>
      <c r="E34" s="12" t="s">
        <v>16</v>
      </c>
      <c r="F34" s="13">
        <v>54</v>
      </c>
      <c r="G34" s="12" t="s">
        <v>245</v>
      </c>
      <c r="H34" s="15"/>
    </row>
    <row r="35" spans="1:8">
      <c r="A35" s="2">
        <v>13</v>
      </c>
      <c r="B35" s="12" t="s">
        <v>218</v>
      </c>
      <c r="C35" s="12" t="s">
        <v>7</v>
      </c>
      <c r="D35" s="13" t="s">
        <v>13</v>
      </c>
      <c r="E35" s="12" t="s">
        <v>16</v>
      </c>
      <c r="F35" s="13">
        <v>54</v>
      </c>
      <c r="G35" s="12" t="s">
        <v>246</v>
      </c>
      <c r="H35" s="15"/>
    </row>
    <row r="36" spans="1:8">
      <c r="A36" s="2">
        <v>14</v>
      </c>
      <c r="B36" s="12" t="s">
        <v>233</v>
      </c>
      <c r="C36" s="12" t="s">
        <v>7</v>
      </c>
      <c r="D36" s="13" t="s">
        <v>12</v>
      </c>
      <c r="E36" s="12" t="s">
        <v>16</v>
      </c>
      <c r="F36" s="13">
        <v>59</v>
      </c>
      <c r="G36" s="12" t="s">
        <v>266</v>
      </c>
      <c r="H36" s="15"/>
    </row>
    <row r="37" spans="1:8">
      <c r="A37" s="2">
        <v>15</v>
      </c>
      <c r="B37" s="12" t="s">
        <v>236</v>
      </c>
      <c r="C37" s="12" t="s">
        <v>7</v>
      </c>
      <c r="D37" s="13" t="s">
        <v>13</v>
      </c>
      <c r="E37" s="12" t="s">
        <v>16</v>
      </c>
      <c r="F37" s="13">
        <v>39</v>
      </c>
      <c r="G37" s="12" t="s">
        <v>266</v>
      </c>
      <c r="H37" s="15"/>
    </row>
    <row r="38" spans="1:8">
      <c r="A38" s="2">
        <v>16</v>
      </c>
      <c r="B38" s="12" t="s">
        <v>251</v>
      </c>
      <c r="C38" s="12" t="s">
        <v>7</v>
      </c>
      <c r="D38" s="13" t="s">
        <v>12</v>
      </c>
      <c r="E38" s="12" t="s">
        <v>16</v>
      </c>
      <c r="F38" s="13">
        <v>41</v>
      </c>
      <c r="G38" s="12" t="s">
        <v>266</v>
      </c>
      <c r="H38" s="15"/>
    </row>
    <row r="39" spans="1:8">
      <c r="A39" s="2">
        <v>17</v>
      </c>
      <c r="B39" s="12" t="s">
        <v>219</v>
      </c>
      <c r="C39" s="12" t="s">
        <v>7</v>
      </c>
      <c r="D39" s="13" t="s">
        <v>13</v>
      </c>
      <c r="E39" s="12" t="s">
        <v>16</v>
      </c>
      <c r="F39" s="13">
        <v>54</v>
      </c>
      <c r="G39" s="12" t="s">
        <v>245</v>
      </c>
      <c r="H39" s="15"/>
    </row>
    <row r="40" spans="1:8">
      <c r="A40" s="2">
        <v>18</v>
      </c>
      <c r="B40" s="12" t="s">
        <v>252</v>
      </c>
      <c r="C40" s="12" t="s">
        <v>7</v>
      </c>
      <c r="D40" s="13" t="s">
        <v>12</v>
      </c>
      <c r="E40" s="12" t="s">
        <v>16</v>
      </c>
      <c r="F40" s="13">
        <v>33</v>
      </c>
      <c r="G40" s="12" t="s">
        <v>253</v>
      </c>
      <c r="H40" s="15"/>
    </row>
    <row r="41" spans="1:8">
      <c r="A41" s="2">
        <v>19</v>
      </c>
      <c r="B41" s="12" t="s">
        <v>200</v>
      </c>
      <c r="C41" s="12" t="s">
        <v>7</v>
      </c>
      <c r="D41" s="13" t="s">
        <v>262</v>
      </c>
      <c r="E41" s="12" t="s">
        <v>16</v>
      </c>
      <c r="F41" s="13">
        <v>66</v>
      </c>
      <c r="G41" s="12" t="s">
        <v>245</v>
      </c>
      <c r="H41" s="15"/>
    </row>
    <row r="42" spans="1:8">
      <c r="A42" s="2">
        <v>20</v>
      </c>
      <c r="B42" s="12" t="s">
        <v>254</v>
      </c>
      <c r="C42" s="12" t="s">
        <v>7</v>
      </c>
      <c r="D42" s="13" t="s">
        <v>12</v>
      </c>
      <c r="E42" s="12" t="s">
        <v>16</v>
      </c>
      <c r="F42" s="13">
        <v>59</v>
      </c>
      <c r="G42" s="12" t="s">
        <v>246</v>
      </c>
      <c r="H42" s="15"/>
    </row>
    <row r="43" spans="1:8">
      <c r="A43" s="2">
        <v>21</v>
      </c>
      <c r="B43" s="12" t="s">
        <v>228</v>
      </c>
      <c r="C43" s="12" t="s">
        <v>7</v>
      </c>
      <c r="D43" s="13" t="s">
        <v>13</v>
      </c>
      <c r="E43" s="12" t="s">
        <v>16</v>
      </c>
      <c r="F43" s="13">
        <v>60</v>
      </c>
      <c r="G43" s="12" t="s">
        <v>266</v>
      </c>
      <c r="H43" s="15"/>
    </row>
    <row r="44" spans="1:8">
      <c r="A44" s="2">
        <v>22</v>
      </c>
      <c r="B44" s="12" t="s">
        <v>211</v>
      </c>
      <c r="C44" s="12" t="s">
        <v>7</v>
      </c>
      <c r="D44" s="13" t="s">
        <v>14</v>
      </c>
      <c r="E44" s="12" t="s">
        <v>16</v>
      </c>
      <c r="F44" s="13">
        <v>54</v>
      </c>
      <c r="G44" s="12" t="s">
        <v>266</v>
      </c>
      <c r="H44" s="15"/>
    </row>
    <row r="45" spans="1:8">
      <c r="A45" s="2">
        <v>23</v>
      </c>
      <c r="B45" s="12" t="s">
        <v>255</v>
      </c>
      <c r="C45" s="12" t="s">
        <v>7</v>
      </c>
      <c r="D45" s="13" t="s">
        <v>12</v>
      </c>
      <c r="E45" s="12" t="s">
        <v>16</v>
      </c>
      <c r="F45" s="13">
        <v>51</v>
      </c>
      <c r="G45" s="12" t="s">
        <v>244</v>
      </c>
      <c r="H45" s="15"/>
    </row>
    <row r="46" spans="1:8">
      <c r="A46" s="2">
        <v>24</v>
      </c>
      <c r="B46" s="12" t="s">
        <v>237</v>
      </c>
      <c r="C46" s="12" t="s">
        <v>7</v>
      </c>
      <c r="D46" s="13" t="s">
        <v>12</v>
      </c>
      <c r="E46" s="12" t="s">
        <v>16</v>
      </c>
      <c r="F46" s="13">
        <v>39</v>
      </c>
      <c r="G46" s="12" t="s">
        <v>244</v>
      </c>
      <c r="H46" s="15"/>
    </row>
    <row r="47" spans="1:8">
      <c r="A47" s="2">
        <v>25</v>
      </c>
      <c r="B47" s="12" t="s">
        <v>256</v>
      </c>
      <c r="C47" s="12" t="s">
        <v>7</v>
      </c>
      <c r="D47" s="13" t="s">
        <v>13</v>
      </c>
      <c r="E47" s="12" t="s">
        <v>16</v>
      </c>
      <c r="F47" s="13">
        <v>43</v>
      </c>
      <c r="G47" s="12" t="s">
        <v>257</v>
      </c>
      <c r="H47" s="15"/>
    </row>
    <row r="48" spans="1:8">
      <c r="A48" s="2">
        <v>26</v>
      </c>
      <c r="B48" s="12" t="s">
        <v>220</v>
      </c>
      <c r="C48" s="12" t="s">
        <v>8</v>
      </c>
      <c r="D48" s="13" t="s">
        <v>13</v>
      </c>
      <c r="E48" s="12" t="s">
        <v>16</v>
      </c>
      <c r="F48" s="13">
        <v>50</v>
      </c>
      <c r="G48" s="12" t="s">
        <v>245</v>
      </c>
      <c r="H48" s="15"/>
    </row>
    <row r="49" spans="1:8">
      <c r="A49" s="2">
        <v>27</v>
      </c>
      <c r="B49" s="12" t="s">
        <v>203</v>
      </c>
      <c r="C49" s="12" t="s">
        <v>7</v>
      </c>
      <c r="D49" s="13" t="s">
        <v>13</v>
      </c>
      <c r="E49" s="12" t="s">
        <v>16</v>
      </c>
      <c r="F49" s="13">
        <v>52</v>
      </c>
      <c r="G49" s="12" t="s">
        <v>244</v>
      </c>
      <c r="H49" s="15"/>
    </row>
    <row r="50" spans="1:8">
      <c r="A50" s="2">
        <v>28</v>
      </c>
      <c r="B50" s="12" t="s">
        <v>234</v>
      </c>
      <c r="C50" s="12" t="s">
        <v>7</v>
      </c>
      <c r="D50" s="13" t="s">
        <v>12</v>
      </c>
      <c r="E50" s="12" t="s">
        <v>16</v>
      </c>
      <c r="F50" s="13">
        <v>44</v>
      </c>
      <c r="G50" s="12" t="s">
        <v>266</v>
      </c>
      <c r="H50" s="15"/>
    </row>
    <row r="51" spans="1:8">
      <c r="A51" s="2">
        <v>29</v>
      </c>
      <c r="B51" s="12" t="s">
        <v>221</v>
      </c>
      <c r="C51" s="12" t="s">
        <v>7</v>
      </c>
      <c r="D51" s="13" t="s">
        <v>13</v>
      </c>
      <c r="E51" s="12" t="s">
        <v>16</v>
      </c>
      <c r="F51" s="13">
        <v>58</v>
      </c>
      <c r="G51" s="12" t="s">
        <v>245</v>
      </c>
      <c r="H51" s="15"/>
    </row>
    <row r="52" spans="1:8">
      <c r="A52" s="2">
        <v>30</v>
      </c>
      <c r="B52" s="12" t="s">
        <v>222</v>
      </c>
      <c r="C52" s="12" t="s">
        <v>7</v>
      </c>
      <c r="D52" s="13" t="s">
        <v>13</v>
      </c>
      <c r="E52" s="12" t="s">
        <v>16</v>
      </c>
      <c r="F52" s="13">
        <v>56</v>
      </c>
      <c r="G52" s="12" t="s">
        <v>246</v>
      </c>
      <c r="H52" s="15"/>
    </row>
    <row r="53" spans="1:8">
      <c r="A53" s="2">
        <v>31</v>
      </c>
      <c r="B53" s="12" t="s">
        <v>235</v>
      </c>
      <c r="C53" s="12" t="s">
        <v>7</v>
      </c>
      <c r="D53" s="13" t="s">
        <v>12</v>
      </c>
      <c r="E53" s="12" t="s">
        <v>16</v>
      </c>
      <c r="F53" s="13">
        <v>47</v>
      </c>
      <c r="G53" s="12" t="s">
        <v>246</v>
      </c>
      <c r="H53" s="15"/>
    </row>
    <row r="54" spans="1:8">
      <c r="A54" s="2">
        <v>32</v>
      </c>
      <c r="B54" s="12" t="s">
        <v>258</v>
      </c>
      <c r="C54" s="12" t="s">
        <v>7</v>
      </c>
      <c r="D54" s="13" t="s">
        <v>248</v>
      </c>
      <c r="E54" s="12" t="s">
        <v>16</v>
      </c>
      <c r="F54" s="13">
        <v>73</v>
      </c>
      <c r="G54" s="12" t="s">
        <v>244</v>
      </c>
      <c r="H54" s="15"/>
    </row>
    <row r="55" spans="1:8">
      <c r="A55" s="2">
        <v>33</v>
      </c>
      <c r="B55" s="12" t="s">
        <v>212</v>
      </c>
      <c r="C55" s="12" t="s">
        <v>7</v>
      </c>
      <c r="D55" s="13" t="s">
        <v>14</v>
      </c>
      <c r="E55" s="12" t="s">
        <v>16</v>
      </c>
      <c r="F55" s="13">
        <v>53</v>
      </c>
      <c r="G55" s="12" t="s">
        <v>247</v>
      </c>
      <c r="H55" s="15"/>
    </row>
    <row r="56" spans="1:8">
      <c r="A56" s="2">
        <v>34</v>
      </c>
      <c r="B56" s="12" t="s">
        <v>259</v>
      </c>
      <c r="C56" s="12" t="s">
        <v>7</v>
      </c>
      <c r="D56" s="13" t="s">
        <v>12</v>
      </c>
      <c r="E56" s="12" t="s">
        <v>16</v>
      </c>
      <c r="F56" s="13">
        <v>74</v>
      </c>
      <c r="G56" s="12" t="s">
        <v>244</v>
      </c>
      <c r="H56" s="15"/>
    </row>
    <row r="57" spans="1:8">
      <c r="A57" s="2">
        <v>35</v>
      </c>
      <c r="B57" s="12" t="s">
        <v>229</v>
      </c>
      <c r="C57" s="12" t="s">
        <v>7</v>
      </c>
      <c r="D57" s="13" t="s">
        <v>13</v>
      </c>
      <c r="E57" s="12" t="s">
        <v>16</v>
      </c>
      <c r="F57" s="13">
        <v>53</v>
      </c>
      <c r="G57" s="12" t="s">
        <v>266</v>
      </c>
      <c r="H57" s="15"/>
    </row>
    <row r="58" spans="1:8">
      <c r="A58" s="2">
        <v>36</v>
      </c>
      <c r="B58" s="12" t="s">
        <v>241</v>
      </c>
      <c r="C58" s="12" t="s">
        <v>8</v>
      </c>
      <c r="D58" s="13" t="s">
        <v>12</v>
      </c>
      <c r="E58" s="12" t="s">
        <v>16</v>
      </c>
      <c r="F58" s="13">
        <v>42</v>
      </c>
      <c r="G58" s="12" t="s">
        <v>266</v>
      </c>
      <c r="H58" s="15"/>
    </row>
    <row r="59" spans="1:8">
      <c r="A59" s="2">
        <v>37</v>
      </c>
      <c r="B59" s="12" t="s">
        <v>204</v>
      </c>
      <c r="C59" s="12" t="s">
        <v>7</v>
      </c>
      <c r="D59" s="13" t="s">
        <v>14</v>
      </c>
      <c r="E59" s="12" t="s">
        <v>16</v>
      </c>
      <c r="F59" s="13">
        <v>56</v>
      </c>
      <c r="G59" s="12" t="s">
        <v>266</v>
      </c>
      <c r="H59" s="15"/>
    </row>
    <row r="60" spans="1:8">
      <c r="A60" s="2">
        <v>38</v>
      </c>
      <c r="B60" s="12" t="s">
        <v>260</v>
      </c>
      <c r="C60" s="12" t="s">
        <v>8</v>
      </c>
      <c r="D60" s="13" t="s">
        <v>13</v>
      </c>
      <c r="E60" s="12" t="s">
        <v>16</v>
      </c>
      <c r="F60" s="13">
        <v>68</v>
      </c>
      <c r="G60" s="12" t="s">
        <v>245</v>
      </c>
      <c r="H60" s="15"/>
    </row>
    <row r="61" spans="1:8">
      <c r="A61" s="2">
        <v>39</v>
      </c>
      <c r="B61" s="12" t="s">
        <v>230</v>
      </c>
      <c r="C61" s="12" t="s">
        <v>7</v>
      </c>
      <c r="D61" s="13" t="s">
        <v>13</v>
      </c>
      <c r="E61" s="12" t="s">
        <v>16</v>
      </c>
      <c r="F61" s="13">
        <v>46</v>
      </c>
      <c r="G61" s="12" t="s">
        <v>246</v>
      </c>
      <c r="H61" s="15"/>
    </row>
    <row r="62" spans="1:8">
      <c r="A62" s="2">
        <v>40</v>
      </c>
      <c r="B62" s="12" t="s">
        <v>205</v>
      </c>
      <c r="C62" s="12" t="s">
        <v>7</v>
      </c>
      <c r="D62" s="13" t="s">
        <v>14</v>
      </c>
      <c r="E62" s="12" t="s">
        <v>16</v>
      </c>
      <c r="F62" s="13">
        <v>64</v>
      </c>
      <c r="G62" s="12" t="s">
        <v>246</v>
      </c>
      <c r="H62" s="15"/>
    </row>
    <row r="63" spans="1:8">
      <c r="A63" s="2">
        <v>41</v>
      </c>
      <c r="B63" s="12" t="s">
        <v>224</v>
      </c>
      <c r="C63" s="12" t="s">
        <v>7</v>
      </c>
      <c r="D63" s="13" t="s">
        <v>13</v>
      </c>
      <c r="E63" s="12" t="s">
        <v>16</v>
      </c>
      <c r="F63" s="13">
        <v>59</v>
      </c>
      <c r="G63" s="12" t="s">
        <v>247</v>
      </c>
      <c r="H63" s="15"/>
    </row>
    <row r="64" spans="1:8">
      <c r="A64" s="2">
        <v>42</v>
      </c>
      <c r="B64" s="12" t="s">
        <v>243</v>
      </c>
      <c r="C64" s="12" t="s">
        <v>8</v>
      </c>
      <c r="D64" s="13" t="s">
        <v>13</v>
      </c>
      <c r="E64" s="12" t="s">
        <v>16</v>
      </c>
      <c r="F64" s="13">
        <v>52</v>
      </c>
      <c r="G64" s="12" t="s">
        <v>246</v>
      </c>
      <c r="H64" s="15"/>
    </row>
    <row r="65" spans="1:8">
      <c r="A65" s="2">
        <v>43</v>
      </c>
      <c r="B65" s="12" t="s">
        <v>261</v>
      </c>
      <c r="C65" s="12" t="s">
        <v>8</v>
      </c>
      <c r="D65" s="13" t="s">
        <v>262</v>
      </c>
      <c r="E65" s="12" t="s">
        <v>17</v>
      </c>
      <c r="F65" s="13">
        <v>72</v>
      </c>
      <c r="G65" s="12" t="s">
        <v>244</v>
      </c>
      <c r="H65" s="15"/>
    </row>
    <row r="66" spans="1:8">
      <c r="A66" s="2">
        <v>44</v>
      </c>
      <c r="B66" s="12" t="s">
        <v>263</v>
      </c>
      <c r="C66" s="12" t="s">
        <v>7</v>
      </c>
      <c r="D66" s="13" t="s">
        <v>13</v>
      </c>
      <c r="E66" s="12" t="s">
        <v>16</v>
      </c>
      <c r="F66" s="13">
        <v>67</v>
      </c>
      <c r="G66" s="12" t="s">
        <v>246</v>
      </c>
      <c r="H66" s="15"/>
    </row>
    <row r="67" spans="1:8">
      <c r="A67" s="2">
        <v>45</v>
      </c>
      <c r="B67" s="12" t="s">
        <v>225</v>
      </c>
      <c r="C67" s="12" t="s">
        <v>7</v>
      </c>
      <c r="D67" s="13" t="s">
        <v>13</v>
      </c>
      <c r="E67" s="12" t="s">
        <v>16</v>
      </c>
      <c r="F67" s="13">
        <v>57</v>
      </c>
      <c r="G67" s="12" t="s">
        <v>246</v>
      </c>
      <c r="H67" s="15"/>
    </row>
    <row r="68" spans="1:8">
      <c r="A68" s="2">
        <v>46</v>
      </c>
      <c r="B68" s="12" t="s">
        <v>232</v>
      </c>
      <c r="C68" s="12" t="s">
        <v>7</v>
      </c>
      <c r="D68" s="13" t="s">
        <v>12</v>
      </c>
      <c r="E68" s="12" t="s">
        <v>16</v>
      </c>
      <c r="F68" s="13">
        <v>53</v>
      </c>
      <c r="G68" s="12" t="s">
        <v>266</v>
      </c>
      <c r="H68" s="15"/>
    </row>
    <row r="69" spans="1:8">
      <c r="A69" s="2">
        <v>47</v>
      </c>
      <c r="B69" s="12" t="s">
        <v>264</v>
      </c>
      <c r="C69" s="12" t="s">
        <v>7</v>
      </c>
      <c r="D69" s="13" t="s">
        <v>14</v>
      </c>
      <c r="E69" s="12" t="s">
        <v>17</v>
      </c>
      <c r="F69" s="13">
        <v>48</v>
      </c>
      <c r="G69" s="12" t="s">
        <v>245</v>
      </c>
      <c r="H69" s="15"/>
    </row>
    <row r="70" spans="1:8">
      <c r="A70" s="2">
        <v>48</v>
      </c>
      <c r="B70" s="12" t="s">
        <v>265</v>
      </c>
      <c r="C70" s="12" t="s">
        <v>7</v>
      </c>
      <c r="D70" s="13" t="s">
        <v>12</v>
      </c>
      <c r="E70" s="12" t="s">
        <v>16</v>
      </c>
      <c r="F70" s="13">
        <v>38</v>
      </c>
      <c r="G70" s="12" t="s">
        <v>266</v>
      </c>
      <c r="H70" s="15"/>
    </row>
    <row r="71" spans="1:8">
      <c r="A71" s="2">
        <v>49</v>
      </c>
      <c r="B71" s="12" t="s">
        <v>209</v>
      </c>
      <c r="C71" s="12" t="s">
        <v>7</v>
      </c>
      <c r="D71" s="13" t="s">
        <v>13</v>
      </c>
      <c r="E71" s="12" t="s">
        <v>16</v>
      </c>
      <c r="F71" s="13">
        <v>64</v>
      </c>
      <c r="G71" s="12" t="s">
        <v>246</v>
      </c>
      <c r="H71" s="15"/>
    </row>
    <row r="72" spans="1:8">
      <c r="A72" s="2">
        <v>50</v>
      </c>
      <c r="B72" s="12" t="s">
        <v>223</v>
      </c>
      <c r="C72" s="12" t="s">
        <v>7</v>
      </c>
      <c r="D72" s="13" t="s">
        <v>12</v>
      </c>
      <c r="E72" s="12" t="s">
        <v>16</v>
      </c>
      <c r="F72" s="13">
        <v>51</v>
      </c>
      <c r="G72" s="12" t="s">
        <v>247</v>
      </c>
      <c r="H72" s="15"/>
    </row>
    <row r="73" spans="1:8">
      <c r="A73" s="2">
        <v>51</v>
      </c>
      <c r="B73" s="12" t="s">
        <v>231</v>
      </c>
      <c r="C73" s="12" t="s">
        <v>7</v>
      </c>
      <c r="D73" s="13" t="s">
        <v>248</v>
      </c>
      <c r="E73" s="12" t="s">
        <v>16</v>
      </c>
      <c r="F73" s="13">
        <v>55</v>
      </c>
      <c r="G73" s="12" t="s">
        <v>266</v>
      </c>
      <c r="H73" s="15"/>
    </row>
    <row r="74" spans="1:8">
      <c r="A74" s="2">
        <v>52</v>
      </c>
      <c r="B74" s="12" t="s">
        <v>239</v>
      </c>
      <c r="C74" s="12" t="s">
        <v>7</v>
      </c>
      <c r="D74" s="13" t="s">
        <v>12</v>
      </c>
      <c r="E74" s="12" t="s">
        <v>16</v>
      </c>
      <c r="F74" s="13">
        <v>41</v>
      </c>
      <c r="G74" s="12" t="s">
        <v>266</v>
      </c>
      <c r="H74" s="15"/>
    </row>
    <row r="75" spans="1:8">
      <c r="A75" s="2">
        <v>53</v>
      </c>
      <c r="B75" s="12" t="s">
        <v>238</v>
      </c>
      <c r="C75" s="12" t="s">
        <v>7</v>
      </c>
      <c r="D75" s="13" t="s">
        <v>12</v>
      </c>
      <c r="E75" s="12" t="s">
        <v>16</v>
      </c>
      <c r="F75" s="13">
        <v>43</v>
      </c>
      <c r="G75" s="12" t="s">
        <v>245</v>
      </c>
      <c r="H75" s="15"/>
    </row>
    <row r="76" spans="1:8">
      <c r="A76" s="2">
        <v>54</v>
      </c>
      <c r="B76" s="12" t="s">
        <v>267</v>
      </c>
      <c r="C76" s="12" t="s">
        <v>7</v>
      </c>
      <c r="D76" s="13" t="s">
        <v>12</v>
      </c>
      <c r="E76" s="12" t="s">
        <v>16</v>
      </c>
      <c r="F76" s="13">
        <v>34</v>
      </c>
      <c r="G76" s="12" t="s">
        <v>269</v>
      </c>
      <c r="H76" s="15"/>
    </row>
    <row r="77" spans="1:8">
      <c r="A77" s="2">
        <v>55</v>
      </c>
      <c r="B77" s="12" t="s">
        <v>206</v>
      </c>
      <c r="C77" s="12" t="s">
        <v>7</v>
      </c>
      <c r="D77" s="13" t="s">
        <v>13</v>
      </c>
      <c r="E77" s="12" t="s">
        <v>16</v>
      </c>
      <c r="F77" s="13">
        <v>72</v>
      </c>
      <c r="G77" s="12" t="s">
        <v>244</v>
      </c>
      <c r="H77" s="15"/>
    </row>
    <row r="78" spans="1:8">
      <c r="A78" s="2">
        <v>56</v>
      </c>
      <c r="B78" s="12" t="s">
        <v>226</v>
      </c>
      <c r="C78" s="12" t="s">
        <v>7</v>
      </c>
      <c r="D78" s="13" t="s">
        <v>13</v>
      </c>
      <c r="E78" s="12" t="s">
        <v>17</v>
      </c>
      <c r="F78" s="13">
        <v>71</v>
      </c>
      <c r="G78" s="12" t="s">
        <v>245</v>
      </c>
      <c r="H78" s="15"/>
    </row>
    <row r="79" spans="1:8">
      <c r="A79" s="2">
        <v>57</v>
      </c>
      <c r="B79" s="12" t="s">
        <v>240</v>
      </c>
      <c r="C79" s="12" t="s">
        <v>8</v>
      </c>
      <c r="D79" s="13" t="s">
        <v>13</v>
      </c>
      <c r="E79" s="12" t="s">
        <v>17</v>
      </c>
      <c r="F79" s="13">
        <v>47</v>
      </c>
      <c r="G79" s="12" t="s">
        <v>266</v>
      </c>
      <c r="H79" s="15"/>
    </row>
    <row r="80" spans="1:8">
      <c r="A80" s="2">
        <v>58</v>
      </c>
      <c r="B80" s="12" t="s">
        <v>210</v>
      </c>
      <c r="C80" s="12" t="s">
        <v>7</v>
      </c>
      <c r="D80" s="13" t="s">
        <v>13</v>
      </c>
      <c r="E80" s="12" t="s">
        <v>16</v>
      </c>
      <c r="F80" s="13">
        <v>64</v>
      </c>
      <c r="G80" s="12" t="s">
        <v>245</v>
      </c>
      <c r="H80" s="15"/>
    </row>
    <row r="81" spans="1:8">
      <c r="A81" s="2">
        <v>59</v>
      </c>
      <c r="B81" s="12" t="s">
        <v>268</v>
      </c>
      <c r="C81" s="12" t="s">
        <v>7</v>
      </c>
      <c r="D81" s="13" t="s">
        <v>12</v>
      </c>
      <c r="E81" s="12" t="s">
        <v>16</v>
      </c>
      <c r="F81" s="13">
        <v>39</v>
      </c>
      <c r="G81" s="12" t="s">
        <v>266</v>
      </c>
      <c r="H81" s="15"/>
    </row>
    <row r="82" spans="1:8">
      <c r="A82" s="2">
        <v>60</v>
      </c>
      <c r="B82" s="12" t="s">
        <v>242</v>
      </c>
      <c r="C82" s="12" t="s">
        <v>7</v>
      </c>
      <c r="D82" s="13" t="s">
        <v>14</v>
      </c>
      <c r="E82" s="12" t="s">
        <v>16</v>
      </c>
      <c r="F82" s="13">
        <v>61</v>
      </c>
      <c r="G82" s="12" t="s">
        <v>245</v>
      </c>
      <c r="H82" s="15"/>
    </row>
  </sheetData>
  <autoFilter ref="B22:G82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45"/>
  <sheetViews>
    <sheetView topLeftCell="A34" workbookViewId="0">
      <selection activeCell="G4" sqref="G4:H11"/>
    </sheetView>
  </sheetViews>
  <sheetFormatPr baseColWidth="10" defaultColWidth="10.83203125" defaultRowHeight="14"/>
  <cols>
    <col min="1" max="1" width="37.5" style="2" customWidth="1"/>
    <col min="2" max="2" width="13.5" style="2" customWidth="1"/>
    <col min="3" max="3" width="21.5" style="2" customWidth="1"/>
    <col min="4" max="5" width="14.5" style="2" customWidth="1"/>
    <col min="6" max="6" width="21.5" style="2" customWidth="1"/>
    <col min="7" max="16384" width="10.83203125" style="2"/>
  </cols>
  <sheetData>
    <row r="2" spans="1:6" ht="16">
      <c r="A2" s="8" t="s">
        <v>19</v>
      </c>
      <c r="B2" s="8" t="s">
        <v>6</v>
      </c>
      <c r="C2" s="8" t="s">
        <v>20</v>
      </c>
      <c r="D2" s="8" t="s">
        <v>15</v>
      </c>
      <c r="E2" s="8" t="s">
        <v>28</v>
      </c>
      <c r="F2" s="8" t="s">
        <v>193</v>
      </c>
    </row>
    <row r="3" spans="1:6">
      <c r="A3" s="7" t="s">
        <v>304</v>
      </c>
      <c r="B3" s="7" t="s">
        <v>7</v>
      </c>
      <c r="C3" s="7" t="s">
        <v>21</v>
      </c>
      <c r="D3" s="7" t="s">
        <v>16</v>
      </c>
      <c r="E3" s="7" t="s">
        <v>24</v>
      </c>
      <c r="F3" s="7" t="s">
        <v>192</v>
      </c>
    </row>
    <row r="4" spans="1:6">
      <c r="A4" s="2">
        <f>+B4+B6</f>
        <v>201</v>
      </c>
      <c r="B4" s="2">
        <f>COUNTIF(B16:B216,"Hombre")</f>
        <v>127</v>
      </c>
      <c r="C4" s="2">
        <f>COUNTIF(C16:C216,"Básico")</f>
        <v>29</v>
      </c>
      <c r="D4" s="2">
        <f>COUNTIF(D16:D216,"Mexicano")</f>
        <v>196</v>
      </c>
      <c r="E4" s="2">
        <f>COUNTIF(E16:E216,"Administrativo")</f>
        <v>68</v>
      </c>
      <c r="F4" s="2">
        <f>COUNTIFS(F16:F216,"&gt;20")-COUNTIFS(F16:F216,"&gt;30")</f>
        <v>13</v>
      </c>
    </row>
    <row r="5" spans="1:6">
      <c r="B5" s="7" t="s">
        <v>8</v>
      </c>
      <c r="C5" s="7" t="s">
        <v>9</v>
      </c>
      <c r="D5" s="7" t="s">
        <v>17</v>
      </c>
      <c r="E5" s="7" t="s">
        <v>25</v>
      </c>
      <c r="F5" s="7" t="s">
        <v>194</v>
      </c>
    </row>
    <row r="6" spans="1:6">
      <c r="B6" s="2">
        <f>COUNTIF(B16:B216,"Mujer")</f>
        <v>74</v>
      </c>
      <c r="C6" s="2">
        <f>COUNTIF(C16:C216,"Licenciatura")</f>
        <v>69</v>
      </c>
      <c r="D6" s="2">
        <f>COUNTIF(D16:D216,"Extranjero")</f>
        <v>5</v>
      </c>
      <c r="E6" s="2">
        <f>COUNTIF(E16:E216,"Técnico")</f>
        <v>48</v>
      </c>
      <c r="F6" s="2">
        <f>COUNTIFS(F16:F216,"&gt;30")-COUNTIFS(F16:F216,"&gt;40")</f>
        <v>52</v>
      </c>
    </row>
    <row r="7" spans="1:6">
      <c r="C7" s="7" t="s">
        <v>22</v>
      </c>
      <c r="E7" s="7" t="s">
        <v>26</v>
      </c>
      <c r="F7" s="7" t="s">
        <v>195</v>
      </c>
    </row>
    <row r="8" spans="1:6">
      <c r="C8" s="2">
        <f>COUNTIF(C16:C216,"Maestría")</f>
        <v>30</v>
      </c>
      <c r="E8" s="2">
        <f>COUNTIF(E16:E216,"Ingeniero")</f>
        <v>25</v>
      </c>
      <c r="F8" s="2">
        <f>COUNTIFS(F16:F216,"&gt;40")-COUNTIFS(F16:F216,"&gt;50")</f>
        <v>58</v>
      </c>
    </row>
    <row r="9" spans="1:6">
      <c r="C9" s="7" t="s">
        <v>23</v>
      </c>
      <c r="E9" s="7" t="s">
        <v>27</v>
      </c>
      <c r="F9" s="7" t="s">
        <v>196</v>
      </c>
    </row>
    <row r="10" spans="1:6">
      <c r="C10" s="2">
        <f>COUNTIF(C16:C216,"Doctorado")</f>
        <v>73</v>
      </c>
      <c r="E10" s="2">
        <f>COUNTIF(E16:E216,"Investigador")</f>
        <v>60</v>
      </c>
      <c r="F10" s="2">
        <f>COUNTIFS(F16:F216,"&gt;50")-COUNTIFS(F16:F216,"&gt;60")</f>
        <v>54</v>
      </c>
    </row>
    <row r="11" spans="1:6">
      <c r="F11" s="7" t="s">
        <v>197</v>
      </c>
    </row>
    <row r="12" spans="1:6">
      <c r="F12" s="2">
        <f>COUNTIFS(F16:F216,"&gt;60")-COUNTIFS(F16:F216,"&gt;70")</f>
        <v>18</v>
      </c>
    </row>
    <row r="13" spans="1:6">
      <c r="F13" s="7" t="s">
        <v>198</v>
      </c>
    </row>
    <row r="14" spans="1:6">
      <c r="F14" s="2">
        <f>COUNTIFS(F16:F216,"&gt;70")</f>
        <v>6</v>
      </c>
    </row>
    <row r="15" spans="1:6">
      <c r="A15" s="5"/>
      <c r="B15" s="5"/>
      <c r="C15" s="5"/>
      <c r="D15" s="5"/>
      <c r="E15" s="5"/>
      <c r="F15" s="5"/>
    </row>
    <row r="16" spans="1:6">
      <c r="A16" s="6" t="s">
        <v>33</v>
      </c>
      <c r="B16" s="6" t="s">
        <v>7</v>
      </c>
      <c r="C16" s="6" t="s">
        <v>22</v>
      </c>
      <c r="D16" s="6" t="s">
        <v>16</v>
      </c>
      <c r="E16" s="6" t="s">
        <v>27</v>
      </c>
      <c r="F16" s="6">
        <v>73</v>
      </c>
    </row>
    <row r="17" spans="1:6">
      <c r="A17" s="6" t="s">
        <v>34</v>
      </c>
      <c r="B17" s="6" t="s">
        <v>8</v>
      </c>
      <c r="C17" s="6" t="s">
        <v>9</v>
      </c>
      <c r="D17" s="6" t="s">
        <v>16</v>
      </c>
      <c r="E17" s="6" t="s">
        <v>24</v>
      </c>
      <c r="F17" s="6">
        <v>62</v>
      </c>
    </row>
    <row r="18" spans="1:6">
      <c r="A18" s="6" t="s">
        <v>35</v>
      </c>
      <c r="B18" s="6" t="s">
        <v>7</v>
      </c>
      <c r="C18" s="6" t="s">
        <v>23</v>
      </c>
      <c r="D18" s="6" t="s">
        <v>16</v>
      </c>
      <c r="E18" s="6" t="s">
        <v>27</v>
      </c>
      <c r="F18" s="6">
        <v>59</v>
      </c>
    </row>
    <row r="19" spans="1:6">
      <c r="A19" s="6" t="s">
        <v>36</v>
      </c>
      <c r="B19" s="6" t="s">
        <v>7</v>
      </c>
      <c r="C19" s="6" t="s">
        <v>23</v>
      </c>
      <c r="D19" s="6" t="s">
        <v>16</v>
      </c>
      <c r="E19" s="6" t="s">
        <v>27</v>
      </c>
      <c r="F19" s="6">
        <v>64</v>
      </c>
    </row>
    <row r="20" spans="1:6">
      <c r="A20" s="6" t="s">
        <v>37</v>
      </c>
      <c r="B20" s="6" t="s">
        <v>7</v>
      </c>
      <c r="C20" s="6" t="s">
        <v>23</v>
      </c>
      <c r="D20" s="6" t="s">
        <v>16</v>
      </c>
      <c r="E20" s="6" t="s">
        <v>27</v>
      </c>
      <c r="F20" s="6">
        <v>72</v>
      </c>
    </row>
    <row r="21" spans="1:6">
      <c r="A21" s="6" t="s">
        <v>38</v>
      </c>
      <c r="B21" s="6" t="s">
        <v>7</v>
      </c>
      <c r="C21" s="6" t="s">
        <v>23</v>
      </c>
      <c r="D21" s="6" t="s">
        <v>16</v>
      </c>
      <c r="E21" s="6" t="s">
        <v>27</v>
      </c>
      <c r="F21" s="6">
        <v>63</v>
      </c>
    </row>
    <row r="22" spans="1:6">
      <c r="A22" s="6" t="s">
        <v>39</v>
      </c>
      <c r="B22" s="6" t="s">
        <v>7</v>
      </c>
      <c r="C22" s="6" t="s">
        <v>9</v>
      </c>
      <c r="D22" s="6" t="s">
        <v>16</v>
      </c>
      <c r="E22" s="6" t="s">
        <v>24</v>
      </c>
      <c r="F22" s="6">
        <v>63</v>
      </c>
    </row>
    <row r="23" spans="1:6">
      <c r="A23" s="6" t="s">
        <v>40</v>
      </c>
      <c r="B23" s="6" t="s">
        <v>7</v>
      </c>
      <c r="C23" s="6" t="s">
        <v>9</v>
      </c>
      <c r="D23" s="6" t="s">
        <v>16</v>
      </c>
      <c r="E23" s="6" t="s">
        <v>24</v>
      </c>
      <c r="F23" s="6">
        <v>59</v>
      </c>
    </row>
    <row r="24" spans="1:6">
      <c r="A24" s="6" t="s">
        <v>41</v>
      </c>
      <c r="B24" s="6" t="s">
        <v>7</v>
      </c>
      <c r="C24" s="6" t="s">
        <v>23</v>
      </c>
      <c r="D24" s="6" t="s">
        <v>16</v>
      </c>
      <c r="E24" s="6" t="s">
        <v>27</v>
      </c>
      <c r="F24" s="6">
        <v>64</v>
      </c>
    </row>
    <row r="25" spans="1:6">
      <c r="A25" s="6" t="s">
        <v>42</v>
      </c>
      <c r="B25" s="6" t="s">
        <v>7</v>
      </c>
      <c r="C25" s="6" t="s">
        <v>9</v>
      </c>
      <c r="D25" s="6" t="s">
        <v>16</v>
      </c>
      <c r="E25" s="6" t="s">
        <v>26</v>
      </c>
      <c r="F25" s="6">
        <v>59</v>
      </c>
    </row>
    <row r="26" spans="1:6">
      <c r="A26" s="6" t="s">
        <v>43</v>
      </c>
      <c r="B26" s="6" t="s">
        <v>7</v>
      </c>
      <c r="C26" s="6" t="s">
        <v>9</v>
      </c>
      <c r="D26" s="6" t="s">
        <v>16</v>
      </c>
      <c r="E26" s="6" t="s">
        <v>27</v>
      </c>
      <c r="F26" s="6">
        <v>60</v>
      </c>
    </row>
    <row r="27" spans="1:6">
      <c r="A27" s="6" t="s">
        <v>44</v>
      </c>
      <c r="B27" s="6" t="s">
        <v>8</v>
      </c>
      <c r="C27" s="6" t="s">
        <v>22</v>
      </c>
      <c r="D27" s="6" t="s">
        <v>16</v>
      </c>
      <c r="E27" s="6" t="s">
        <v>24</v>
      </c>
      <c r="F27" s="6">
        <v>61</v>
      </c>
    </row>
    <row r="28" spans="1:6">
      <c r="A28" s="6" t="s">
        <v>45</v>
      </c>
      <c r="B28" s="6" t="s">
        <v>8</v>
      </c>
      <c r="C28" s="6" t="s">
        <v>21</v>
      </c>
      <c r="D28" s="6" t="s">
        <v>16</v>
      </c>
      <c r="E28" s="6" t="s">
        <v>24</v>
      </c>
      <c r="F28" s="6">
        <v>56</v>
      </c>
    </row>
    <row r="29" spans="1:6">
      <c r="A29" s="6" t="s">
        <v>46</v>
      </c>
      <c r="B29" s="6" t="s">
        <v>7</v>
      </c>
      <c r="C29" s="6" t="s">
        <v>21</v>
      </c>
      <c r="D29" s="6" t="s">
        <v>16</v>
      </c>
      <c r="E29" s="6" t="s">
        <v>25</v>
      </c>
      <c r="F29" s="6">
        <v>57</v>
      </c>
    </row>
    <row r="30" spans="1:6">
      <c r="A30" s="6" t="s">
        <v>47</v>
      </c>
      <c r="B30" s="6" t="s">
        <v>7</v>
      </c>
      <c r="C30" s="6" t="s">
        <v>9</v>
      </c>
      <c r="D30" s="6" t="s">
        <v>16</v>
      </c>
      <c r="E30" s="6" t="s">
        <v>25</v>
      </c>
      <c r="F30" s="6">
        <v>50</v>
      </c>
    </row>
    <row r="31" spans="1:6">
      <c r="A31" s="6" t="s">
        <v>48</v>
      </c>
      <c r="B31" s="6" t="s">
        <v>7</v>
      </c>
      <c r="C31" s="6" t="s">
        <v>23</v>
      </c>
      <c r="D31" s="6" t="s">
        <v>16</v>
      </c>
      <c r="E31" s="6" t="s">
        <v>27</v>
      </c>
      <c r="F31" s="6">
        <v>66</v>
      </c>
    </row>
    <row r="32" spans="1:6">
      <c r="A32" s="6" t="s">
        <v>49</v>
      </c>
      <c r="B32" s="6" t="s">
        <v>7</v>
      </c>
      <c r="C32" s="6" t="s">
        <v>23</v>
      </c>
      <c r="D32" s="6" t="s">
        <v>16</v>
      </c>
      <c r="E32" s="6" t="s">
        <v>27</v>
      </c>
      <c r="F32" s="6">
        <v>61</v>
      </c>
    </row>
    <row r="33" spans="1:6">
      <c r="A33" s="6" t="s">
        <v>50</v>
      </c>
      <c r="B33" s="6" t="s">
        <v>8</v>
      </c>
      <c r="C33" s="6" t="s">
        <v>9</v>
      </c>
      <c r="D33" s="6" t="s">
        <v>16</v>
      </c>
      <c r="E33" s="6" t="s">
        <v>24</v>
      </c>
      <c r="F33" s="6">
        <v>50</v>
      </c>
    </row>
    <row r="34" spans="1:6">
      <c r="A34" s="6" t="s">
        <v>51</v>
      </c>
      <c r="B34" s="6" t="s">
        <v>7</v>
      </c>
      <c r="C34" s="6" t="s">
        <v>21</v>
      </c>
      <c r="D34" s="6" t="s">
        <v>16</v>
      </c>
      <c r="E34" s="6" t="s">
        <v>25</v>
      </c>
      <c r="F34" s="6">
        <v>51</v>
      </c>
    </row>
    <row r="35" spans="1:6">
      <c r="A35" s="6" t="s">
        <v>52</v>
      </c>
      <c r="B35" s="6" t="s">
        <v>8</v>
      </c>
      <c r="C35" s="6" t="s">
        <v>23</v>
      </c>
      <c r="D35" s="6" t="s">
        <v>16</v>
      </c>
      <c r="E35" s="6" t="s">
        <v>27</v>
      </c>
      <c r="F35" s="6">
        <v>69</v>
      </c>
    </row>
    <row r="36" spans="1:6">
      <c r="A36" s="6" t="s">
        <v>53</v>
      </c>
      <c r="B36" s="6" t="s">
        <v>7</v>
      </c>
      <c r="C36" s="6" t="s">
        <v>21</v>
      </c>
      <c r="D36" s="6" t="s">
        <v>16</v>
      </c>
      <c r="E36" s="6" t="s">
        <v>25</v>
      </c>
      <c r="F36" s="6">
        <v>59</v>
      </c>
    </row>
    <row r="37" spans="1:6">
      <c r="A37" s="6" t="s">
        <v>54</v>
      </c>
      <c r="B37" s="6" t="s">
        <v>7</v>
      </c>
      <c r="C37" s="6" t="s">
        <v>22</v>
      </c>
      <c r="D37" s="6" t="s">
        <v>16</v>
      </c>
      <c r="E37" s="6" t="s">
        <v>26</v>
      </c>
      <c r="F37" s="6">
        <v>59</v>
      </c>
    </row>
    <row r="38" spans="1:6">
      <c r="A38" s="6" t="s">
        <v>55</v>
      </c>
      <c r="B38" s="6" t="s">
        <v>8</v>
      </c>
      <c r="C38" s="6" t="s">
        <v>21</v>
      </c>
      <c r="D38" s="6" t="s">
        <v>16</v>
      </c>
      <c r="E38" s="6" t="s">
        <v>24</v>
      </c>
      <c r="F38" s="6">
        <v>59</v>
      </c>
    </row>
    <row r="39" spans="1:6">
      <c r="A39" s="6" t="s">
        <v>56</v>
      </c>
      <c r="B39" s="6" t="s">
        <v>8</v>
      </c>
      <c r="C39" s="6" t="s">
        <v>23</v>
      </c>
      <c r="D39" s="6" t="s">
        <v>17</v>
      </c>
      <c r="E39" s="6" t="s">
        <v>27</v>
      </c>
      <c r="F39" s="6">
        <v>72</v>
      </c>
    </row>
    <row r="40" spans="1:6">
      <c r="A40" s="6" t="s">
        <v>57</v>
      </c>
      <c r="B40" s="6" t="s">
        <v>7</v>
      </c>
      <c r="C40" s="6" t="s">
        <v>21</v>
      </c>
      <c r="D40" s="6" t="s">
        <v>16</v>
      </c>
      <c r="E40" s="6" t="s">
        <v>25</v>
      </c>
      <c r="F40" s="6">
        <v>49</v>
      </c>
    </row>
    <row r="41" spans="1:6">
      <c r="A41" s="6" t="s">
        <v>58</v>
      </c>
      <c r="B41" s="6" t="s">
        <v>7</v>
      </c>
      <c r="C41" s="6" t="s">
        <v>21</v>
      </c>
      <c r="D41" s="6" t="s">
        <v>16</v>
      </c>
      <c r="E41" s="6" t="s">
        <v>25</v>
      </c>
      <c r="F41" s="6">
        <v>59</v>
      </c>
    </row>
    <row r="42" spans="1:6">
      <c r="A42" s="6" t="s">
        <v>59</v>
      </c>
      <c r="B42" s="6" t="s">
        <v>8</v>
      </c>
      <c r="C42" s="6" t="s">
        <v>21</v>
      </c>
      <c r="D42" s="6" t="s">
        <v>16</v>
      </c>
      <c r="E42" s="6" t="s">
        <v>24</v>
      </c>
      <c r="F42" s="6">
        <v>51</v>
      </c>
    </row>
    <row r="43" spans="1:6">
      <c r="A43" s="6" t="s">
        <v>60</v>
      </c>
      <c r="B43" s="6" t="s">
        <v>7</v>
      </c>
      <c r="C43" s="6" t="s">
        <v>23</v>
      </c>
      <c r="D43" s="6" t="s">
        <v>16</v>
      </c>
      <c r="E43" s="6" t="s">
        <v>27</v>
      </c>
      <c r="F43" s="6">
        <v>52</v>
      </c>
    </row>
    <row r="44" spans="1:6">
      <c r="A44" s="6" t="s">
        <v>61</v>
      </c>
      <c r="B44" s="6" t="s">
        <v>7</v>
      </c>
      <c r="C44" s="6" t="s">
        <v>22</v>
      </c>
      <c r="D44" s="6" t="s">
        <v>16</v>
      </c>
      <c r="E44" s="6" t="s">
        <v>26</v>
      </c>
      <c r="F44" s="6">
        <v>59</v>
      </c>
    </row>
    <row r="45" spans="1:6">
      <c r="A45" s="6" t="s">
        <v>62</v>
      </c>
      <c r="B45" s="6" t="s">
        <v>7</v>
      </c>
      <c r="C45" s="6" t="s">
        <v>9</v>
      </c>
      <c r="D45" s="6" t="s">
        <v>16</v>
      </c>
      <c r="E45" s="6" t="s">
        <v>25</v>
      </c>
      <c r="F45" s="6">
        <v>51</v>
      </c>
    </row>
    <row r="46" spans="1:6">
      <c r="A46" s="6" t="s">
        <v>63</v>
      </c>
      <c r="B46" s="6" t="s">
        <v>7</v>
      </c>
      <c r="C46" s="6" t="s">
        <v>22</v>
      </c>
      <c r="D46" s="6" t="s">
        <v>16</v>
      </c>
      <c r="E46" s="6" t="s">
        <v>24</v>
      </c>
      <c r="F46" s="6">
        <v>49</v>
      </c>
    </row>
    <row r="47" spans="1:6">
      <c r="A47" s="6" t="s">
        <v>64</v>
      </c>
      <c r="B47" s="6" t="s">
        <v>7</v>
      </c>
      <c r="C47" s="6" t="s">
        <v>21</v>
      </c>
      <c r="D47" s="6" t="s">
        <v>16</v>
      </c>
      <c r="E47" s="6" t="s">
        <v>24</v>
      </c>
      <c r="F47" s="6">
        <v>61</v>
      </c>
    </row>
    <row r="48" spans="1:6">
      <c r="A48" s="6" t="s">
        <v>65</v>
      </c>
      <c r="B48" s="6" t="s">
        <v>7</v>
      </c>
      <c r="C48" s="6" t="s">
        <v>23</v>
      </c>
      <c r="D48" s="6" t="s">
        <v>16</v>
      </c>
      <c r="E48" s="6" t="s">
        <v>27</v>
      </c>
      <c r="F48" s="6">
        <v>57</v>
      </c>
    </row>
    <row r="49" spans="1:6">
      <c r="A49" s="6" t="s">
        <v>66</v>
      </c>
      <c r="B49" s="6" t="s">
        <v>7</v>
      </c>
      <c r="C49" s="6" t="s">
        <v>9</v>
      </c>
      <c r="D49" s="6" t="s">
        <v>16</v>
      </c>
      <c r="E49" s="6" t="s">
        <v>25</v>
      </c>
      <c r="F49" s="6">
        <v>46</v>
      </c>
    </row>
    <row r="50" spans="1:6">
      <c r="A50" s="6" t="s">
        <v>67</v>
      </c>
      <c r="B50" s="6" t="s">
        <v>7</v>
      </c>
      <c r="C50" s="6" t="s">
        <v>9</v>
      </c>
      <c r="D50" s="6" t="s">
        <v>16</v>
      </c>
      <c r="E50" s="6" t="s">
        <v>25</v>
      </c>
      <c r="F50" s="6">
        <v>53</v>
      </c>
    </row>
    <row r="51" spans="1:6">
      <c r="A51" s="6" t="s">
        <v>68</v>
      </c>
      <c r="B51" s="6" t="s">
        <v>7</v>
      </c>
      <c r="C51" s="6" t="s">
        <v>23</v>
      </c>
      <c r="D51" s="6" t="s">
        <v>16</v>
      </c>
      <c r="E51" s="6" t="s">
        <v>27</v>
      </c>
      <c r="F51" s="6">
        <v>61</v>
      </c>
    </row>
    <row r="52" spans="1:6">
      <c r="A52" s="6" t="s">
        <v>69</v>
      </c>
      <c r="B52" s="6" t="s">
        <v>7</v>
      </c>
      <c r="C52" s="6" t="s">
        <v>23</v>
      </c>
      <c r="D52" s="6" t="s">
        <v>16</v>
      </c>
      <c r="E52" s="6" t="s">
        <v>27</v>
      </c>
      <c r="F52" s="6">
        <v>55</v>
      </c>
    </row>
    <row r="53" spans="1:6">
      <c r="A53" s="6" t="s">
        <v>70</v>
      </c>
      <c r="B53" s="6" t="s">
        <v>7</v>
      </c>
      <c r="C53" s="6" t="s">
        <v>9</v>
      </c>
      <c r="D53" s="6" t="s">
        <v>16</v>
      </c>
      <c r="E53" s="6" t="s">
        <v>25</v>
      </c>
      <c r="F53" s="6">
        <v>47</v>
      </c>
    </row>
    <row r="54" spans="1:6">
      <c r="A54" s="6" t="s">
        <v>71</v>
      </c>
      <c r="B54" s="6" t="s">
        <v>7</v>
      </c>
      <c r="C54" s="6" t="s">
        <v>22</v>
      </c>
      <c r="D54" s="6" t="s">
        <v>16</v>
      </c>
      <c r="E54" s="6" t="s">
        <v>26</v>
      </c>
      <c r="F54" s="6">
        <v>52</v>
      </c>
    </row>
    <row r="55" spans="1:6">
      <c r="A55" s="6" t="s">
        <v>72</v>
      </c>
      <c r="B55" s="6" t="s">
        <v>7</v>
      </c>
      <c r="C55" s="6" t="s">
        <v>9</v>
      </c>
      <c r="D55" s="6" t="s">
        <v>16</v>
      </c>
      <c r="E55" s="6" t="s">
        <v>25</v>
      </c>
      <c r="F55" s="6">
        <v>48</v>
      </c>
    </row>
    <row r="56" spans="1:6">
      <c r="A56" s="6" t="s">
        <v>73</v>
      </c>
      <c r="B56" s="6" t="s">
        <v>7</v>
      </c>
      <c r="C56" s="6" t="s">
        <v>23</v>
      </c>
      <c r="D56" s="6" t="s">
        <v>16</v>
      </c>
      <c r="E56" s="6" t="s">
        <v>27</v>
      </c>
      <c r="F56" s="6">
        <v>67</v>
      </c>
    </row>
    <row r="57" spans="1:6">
      <c r="A57" s="6" t="s">
        <v>74</v>
      </c>
      <c r="B57" s="6" t="s">
        <v>7</v>
      </c>
      <c r="C57" s="6" t="s">
        <v>23</v>
      </c>
      <c r="D57" s="6" t="s">
        <v>16</v>
      </c>
      <c r="E57" s="6" t="s">
        <v>27</v>
      </c>
      <c r="F57" s="6">
        <v>64</v>
      </c>
    </row>
    <row r="58" spans="1:6">
      <c r="A58" s="6" t="s">
        <v>75</v>
      </c>
      <c r="B58" s="6" t="s">
        <v>7</v>
      </c>
      <c r="C58" s="6" t="s">
        <v>21</v>
      </c>
      <c r="D58" s="6" t="s">
        <v>16</v>
      </c>
      <c r="E58" s="6" t="s">
        <v>24</v>
      </c>
      <c r="F58" s="6">
        <v>59</v>
      </c>
    </row>
    <row r="59" spans="1:6">
      <c r="A59" s="6" t="s">
        <v>76</v>
      </c>
      <c r="B59" s="6" t="s">
        <v>7</v>
      </c>
      <c r="C59" s="6" t="s">
        <v>23</v>
      </c>
      <c r="D59" s="6" t="s">
        <v>16</v>
      </c>
      <c r="E59" s="6" t="s">
        <v>27</v>
      </c>
      <c r="F59" s="6">
        <v>59</v>
      </c>
    </row>
    <row r="60" spans="1:6">
      <c r="A60" s="6" t="s">
        <v>77</v>
      </c>
      <c r="B60" s="6" t="s">
        <v>7</v>
      </c>
      <c r="C60" s="6" t="s">
        <v>23</v>
      </c>
      <c r="D60" s="6" t="s">
        <v>16</v>
      </c>
      <c r="E60" s="6" t="s">
        <v>27</v>
      </c>
      <c r="F60" s="6">
        <v>59</v>
      </c>
    </row>
    <row r="61" spans="1:6">
      <c r="A61" s="6" t="s">
        <v>78</v>
      </c>
      <c r="B61" s="6" t="s">
        <v>7</v>
      </c>
      <c r="C61" s="6" t="s">
        <v>23</v>
      </c>
      <c r="D61" s="6" t="s">
        <v>16</v>
      </c>
      <c r="E61" s="6" t="s">
        <v>27</v>
      </c>
      <c r="F61" s="6">
        <v>56</v>
      </c>
    </row>
    <row r="62" spans="1:6">
      <c r="A62" s="6" t="s">
        <v>79</v>
      </c>
      <c r="B62" s="6" t="s">
        <v>7</v>
      </c>
      <c r="C62" s="6" t="s">
        <v>23</v>
      </c>
      <c r="D62" s="6" t="s">
        <v>16</v>
      </c>
      <c r="E62" s="6" t="s">
        <v>27</v>
      </c>
      <c r="F62" s="6">
        <v>60</v>
      </c>
    </row>
    <row r="63" spans="1:6">
      <c r="A63" s="6" t="s">
        <v>80</v>
      </c>
      <c r="B63" s="6" t="s">
        <v>7</v>
      </c>
      <c r="C63" s="6" t="s">
        <v>22</v>
      </c>
      <c r="D63" s="6" t="s">
        <v>16</v>
      </c>
      <c r="E63" s="6" t="s">
        <v>26</v>
      </c>
      <c r="F63" s="6">
        <v>58</v>
      </c>
    </row>
    <row r="64" spans="1:6">
      <c r="A64" s="6" t="s">
        <v>81</v>
      </c>
      <c r="B64" s="6" t="s">
        <v>8</v>
      </c>
      <c r="C64" s="6" t="s">
        <v>22</v>
      </c>
      <c r="D64" s="6" t="s">
        <v>16</v>
      </c>
      <c r="E64" s="6" t="s">
        <v>26</v>
      </c>
      <c r="F64" s="6">
        <v>51</v>
      </c>
    </row>
    <row r="65" spans="1:6">
      <c r="A65" s="6" t="s">
        <v>82</v>
      </c>
      <c r="B65" s="6" t="s">
        <v>7</v>
      </c>
      <c r="C65" s="6" t="s">
        <v>9</v>
      </c>
      <c r="D65" s="6" t="s">
        <v>16</v>
      </c>
      <c r="E65" s="6" t="s">
        <v>25</v>
      </c>
      <c r="F65" s="6">
        <v>45</v>
      </c>
    </row>
    <row r="66" spans="1:6">
      <c r="A66" s="6" t="s">
        <v>83</v>
      </c>
      <c r="B66" s="6" t="s">
        <v>7</v>
      </c>
      <c r="C66" s="6" t="s">
        <v>23</v>
      </c>
      <c r="D66" s="6" t="s">
        <v>17</v>
      </c>
      <c r="E66" s="6" t="s">
        <v>27</v>
      </c>
      <c r="F66" s="6">
        <v>71</v>
      </c>
    </row>
    <row r="67" spans="1:6">
      <c r="A67" s="6" t="s">
        <v>84</v>
      </c>
      <c r="B67" s="6" t="s">
        <v>8</v>
      </c>
      <c r="C67" s="6" t="s">
        <v>9</v>
      </c>
      <c r="D67" s="6" t="s">
        <v>16</v>
      </c>
      <c r="E67" s="6" t="s">
        <v>24</v>
      </c>
      <c r="F67" s="6">
        <v>49</v>
      </c>
    </row>
    <row r="68" spans="1:6">
      <c r="A68" s="6" t="s">
        <v>85</v>
      </c>
      <c r="B68" s="6" t="s">
        <v>7</v>
      </c>
      <c r="C68" s="6" t="s">
        <v>9</v>
      </c>
      <c r="D68" s="6" t="s">
        <v>16</v>
      </c>
      <c r="E68" s="6" t="s">
        <v>24</v>
      </c>
      <c r="F68" s="6">
        <v>62</v>
      </c>
    </row>
    <row r="69" spans="1:6">
      <c r="A69" s="6" t="s">
        <v>86</v>
      </c>
      <c r="B69" s="6" t="s">
        <v>8</v>
      </c>
      <c r="C69" s="6" t="s">
        <v>21</v>
      </c>
      <c r="D69" s="6" t="s">
        <v>16</v>
      </c>
      <c r="E69" s="6" t="s">
        <v>24</v>
      </c>
      <c r="F69" s="6">
        <v>52</v>
      </c>
    </row>
    <row r="70" spans="1:6">
      <c r="A70" s="6" t="s">
        <v>87</v>
      </c>
      <c r="B70" s="6" t="s">
        <v>7</v>
      </c>
      <c r="C70" s="6" t="s">
        <v>23</v>
      </c>
      <c r="D70" s="6" t="s">
        <v>16</v>
      </c>
      <c r="E70" s="6" t="s">
        <v>25</v>
      </c>
      <c r="F70" s="6">
        <v>48</v>
      </c>
    </row>
    <row r="71" spans="1:6">
      <c r="A71" s="6" t="s">
        <v>88</v>
      </c>
      <c r="B71" s="6" t="s">
        <v>8</v>
      </c>
      <c r="C71" s="6" t="s">
        <v>9</v>
      </c>
      <c r="D71" s="6" t="s">
        <v>16</v>
      </c>
      <c r="E71" s="6" t="s">
        <v>25</v>
      </c>
      <c r="F71" s="6">
        <v>47</v>
      </c>
    </row>
    <row r="72" spans="1:6">
      <c r="A72" s="6" t="s">
        <v>89</v>
      </c>
      <c r="B72" s="6" t="s">
        <v>7</v>
      </c>
      <c r="C72" s="6" t="s">
        <v>22</v>
      </c>
      <c r="D72" s="6" t="s">
        <v>16</v>
      </c>
      <c r="E72" s="6" t="s">
        <v>26</v>
      </c>
      <c r="F72" s="6">
        <v>67</v>
      </c>
    </row>
    <row r="73" spans="1:6">
      <c r="A73" s="6" t="s">
        <v>90</v>
      </c>
      <c r="B73" s="6" t="s">
        <v>7</v>
      </c>
      <c r="C73" s="6" t="s">
        <v>23</v>
      </c>
      <c r="D73" s="6" t="s">
        <v>16</v>
      </c>
      <c r="E73" s="6" t="s">
        <v>27</v>
      </c>
      <c r="F73" s="6">
        <v>54</v>
      </c>
    </row>
    <row r="74" spans="1:6">
      <c r="A74" s="6" t="s">
        <v>91</v>
      </c>
      <c r="B74" s="6" t="s">
        <v>8</v>
      </c>
      <c r="C74" s="6" t="s">
        <v>23</v>
      </c>
      <c r="D74" s="6" t="s">
        <v>16</v>
      </c>
      <c r="E74" s="6" t="s">
        <v>27</v>
      </c>
      <c r="F74" s="6">
        <v>68</v>
      </c>
    </row>
    <row r="75" spans="1:6">
      <c r="A75" s="6" t="s">
        <v>92</v>
      </c>
      <c r="B75" s="6" t="s">
        <v>7</v>
      </c>
      <c r="C75" s="6" t="s">
        <v>23</v>
      </c>
      <c r="D75" s="6" t="s">
        <v>16</v>
      </c>
      <c r="E75" s="6" t="s">
        <v>27</v>
      </c>
      <c r="F75" s="6">
        <v>52</v>
      </c>
    </row>
    <row r="76" spans="1:6">
      <c r="A76" s="6" t="s">
        <v>93</v>
      </c>
      <c r="B76" s="6" t="s">
        <v>8</v>
      </c>
      <c r="C76" s="6" t="s">
        <v>9</v>
      </c>
      <c r="D76" s="6" t="s">
        <v>16</v>
      </c>
      <c r="E76" s="6" t="s">
        <v>24</v>
      </c>
      <c r="F76" s="6">
        <v>59</v>
      </c>
    </row>
    <row r="77" spans="1:6">
      <c r="A77" s="6" t="s">
        <v>94</v>
      </c>
      <c r="B77" s="6" t="s">
        <v>7</v>
      </c>
      <c r="C77" s="6" t="s">
        <v>23</v>
      </c>
      <c r="D77" s="6" t="s">
        <v>16</v>
      </c>
      <c r="E77" s="6" t="s">
        <v>27</v>
      </c>
      <c r="F77" s="6">
        <v>54</v>
      </c>
    </row>
    <row r="78" spans="1:6">
      <c r="A78" s="6" t="s">
        <v>95</v>
      </c>
      <c r="B78" s="6" t="s">
        <v>7</v>
      </c>
      <c r="C78" s="6" t="s">
        <v>23</v>
      </c>
      <c r="D78" s="6" t="s">
        <v>16</v>
      </c>
      <c r="E78" s="6" t="s">
        <v>27</v>
      </c>
      <c r="F78" s="6">
        <v>53</v>
      </c>
    </row>
    <row r="79" spans="1:6">
      <c r="A79" s="6" t="s">
        <v>96</v>
      </c>
      <c r="B79" s="6" t="s">
        <v>7</v>
      </c>
      <c r="C79" s="6" t="s">
        <v>23</v>
      </c>
      <c r="D79" s="6" t="s">
        <v>16</v>
      </c>
      <c r="E79" s="6" t="s">
        <v>27</v>
      </c>
      <c r="F79" s="6">
        <v>49</v>
      </c>
    </row>
    <row r="80" spans="1:6">
      <c r="A80" s="6" t="s">
        <v>97</v>
      </c>
      <c r="B80" s="6" t="s">
        <v>7</v>
      </c>
      <c r="C80" s="6" t="s">
        <v>9</v>
      </c>
      <c r="D80" s="6" t="s">
        <v>16</v>
      </c>
      <c r="E80" s="6" t="s">
        <v>25</v>
      </c>
      <c r="F80" s="6">
        <v>46</v>
      </c>
    </row>
    <row r="81" spans="1:6">
      <c r="A81" s="6" t="s">
        <v>98</v>
      </c>
      <c r="B81" s="6" t="s">
        <v>7</v>
      </c>
      <c r="C81" s="6" t="s">
        <v>22</v>
      </c>
      <c r="D81" s="6" t="s">
        <v>16</v>
      </c>
      <c r="E81" s="6" t="s">
        <v>25</v>
      </c>
      <c r="F81" s="6">
        <v>48</v>
      </c>
    </row>
    <row r="82" spans="1:6">
      <c r="A82" s="6" t="s">
        <v>99</v>
      </c>
      <c r="B82" s="6" t="s">
        <v>8</v>
      </c>
      <c r="C82" s="6" t="s">
        <v>23</v>
      </c>
      <c r="D82" s="6" t="s">
        <v>16</v>
      </c>
      <c r="E82" s="6" t="s">
        <v>27</v>
      </c>
      <c r="F82" s="6">
        <v>50</v>
      </c>
    </row>
    <row r="83" spans="1:6">
      <c r="A83" s="6" t="s">
        <v>100</v>
      </c>
      <c r="B83" s="6" t="s">
        <v>8</v>
      </c>
      <c r="C83" s="6" t="s">
        <v>22</v>
      </c>
      <c r="D83" s="6" t="s">
        <v>16</v>
      </c>
      <c r="E83" s="6" t="s">
        <v>25</v>
      </c>
      <c r="F83" s="6">
        <v>49</v>
      </c>
    </row>
    <row r="84" spans="1:6">
      <c r="A84" s="6" t="s">
        <v>101</v>
      </c>
      <c r="B84" s="6" t="s">
        <v>8</v>
      </c>
      <c r="C84" s="6" t="s">
        <v>9</v>
      </c>
      <c r="D84" s="6" t="s">
        <v>16</v>
      </c>
      <c r="E84" s="6" t="s">
        <v>24</v>
      </c>
      <c r="F84" s="6">
        <v>48</v>
      </c>
    </row>
    <row r="85" spans="1:6">
      <c r="A85" s="6" t="s">
        <v>102</v>
      </c>
      <c r="B85" s="6" t="s">
        <v>7</v>
      </c>
      <c r="C85" s="6" t="s">
        <v>23</v>
      </c>
      <c r="D85" s="6" t="s">
        <v>16</v>
      </c>
      <c r="E85" s="6" t="s">
        <v>27</v>
      </c>
      <c r="F85" s="6">
        <v>56</v>
      </c>
    </row>
    <row r="86" spans="1:6">
      <c r="A86" s="6" t="s">
        <v>103</v>
      </c>
      <c r="B86" s="6" t="s">
        <v>7</v>
      </c>
      <c r="C86" s="6" t="s">
        <v>23</v>
      </c>
      <c r="D86" s="6" t="s">
        <v>16</v>
      </c>
      <c r="E86" s="6" t="s">
        <v>27</v>
      </c>
      <c r="F86" s="6">
        <v>58</v>
      </c>
    </row>
    <row r="87" spans="1:6">
      <c r="A87" s="6" t="s">
        <v>104</v>
      </c>
      <c r="B87" s="6" t="s">
        <v>7</v>
      </c>
      <c r="C87" s="6" t="s">
        <v>9</v>
      </c>
      <c r="D87" s="6" t="s">
        <v>16</v>
      </c>
      <c r="E87" s="6" t="s">
        <v>25</v>
      </c>
      <c r="F87" s="6">
        <v>55</v>
      </c>
    </row>
    <row r="88" spans="1:6">
      <c r="A88" s="6" t="s">
        <v>105</v>
      </c>
      <c r="B88" s="6" t="s">
        <v>7</v>
      </c>
      <c r="C88" s="6" t="s">
        <v>21</v>
      </c>
      <c r="D88" s="6" t="s">
        <v>16</v>
      </c>
      <c r="E88" s="6" t="s">
        <v>24</v>
      </c>
      <c r="F88" s="6">
        <v>45</v>
      </c>
    </row>
    <row r="89" spans="1:6">
      <c r="A89" s="6" t="s">
        <v>106</v>
      </c>
      <c r="B89" s="6" t="s">
        <v>7</v>
      </c>
      <c r="C89" s="6" t="s">
        <v>9</v>
      </c>
      <c r="D89" s="6" t="s">
        <v>16</v>
      </c>
      <c r="E89" s="6" t="s">
        <v>25</v>
      </c>
      <c r="F89" s="6">
        <v>52</v>
      </c>
    </row>
    <row r="90" spans="1:6">
      <c r="A90" s="6" t="s">
        <v>107</v>
      </c>
      <c r="B90" s="6" t="s">
        <v>8</v>
      </c>
      <c r="C90" s="6" t="s">
        <v>23</v>
      </c>
      <c r="D90" s="6" t="s">
        <v>16</v>
      </c>
      <c r="E90" s="6" t="s">
        <v>25</v>
      </c>
      <c r="F90" s="6">
        <v>72</v>
      </c>
    </row>
    <row r="91" spans="1:6">
      <c r="A91" s="6" t="s">
        <v>108</v>
      </c>
      <c r="B91" s="6" t="s">
        <v>7</v>
      </c>
      <c r="C91" s="6" t="s">
        <v>23</v>
      </c>
      <c r="D91" s="6" t="s">
        <v>16</v>
      </c>
      <c r="E91" s="6" t="s">
        <v>27</v>
      </c>
      <c r="F91" s="6">
        <v>51</v>
      </c>
    </row>
    <row r="92" spans="1:6">
      <c r="A92" s="6" t="s">
        <v>109</v>
      </c>
      <c r="B92" s="6" t="s">
        <v>7</v>
      </c>
      <c r="C92" s="6" t="s">
        <v>23</v>
      </c>
      <c r="D92" s="6" t="s">
        <v>16</v>
      </c>
      <c r="E92" s="6" t="s">
        <v>27</v>
      </c>
      <c r="F92" s="6">
        <v>55</v>
      </c>
    </row>
    <row r="93" spans="1:6">
      <c r="A93" s="6" t="s">
        <v>110</v>
      </c>
      <c r="B93" s="6" t="s">
        <v>8</v>
      </c>
      <c r="C93" s="6" t="s">
        <v>23</v>
      </c>
      <c r="D93" s="6" t="s">
        <v>16</v>
      </c>
      <c r="E93" s="6" t="s">
        <v>27</v>
      </c>
      <c r="F93" s="6">
        <v>63</v>
      </c>
    </row>
    <row r="94" spans="1:6">
      <c r="A94" s="6" t="s">
        <v>111</v>
      </c>
      <c r="B94" s="6" t="s">
        <v>7</v>
      </c>
      <c r="C94" s="6" t="s">
        <v>23</v>
      </c>
      <c r="D94" s="6" t="s">
        <v>16</v>
      </c>
      <c r="E94" s="6" t="s">
        <v>27</v>
      </c>
      <c r="F94" s="6">
        <v>53</v>
      </c>
    </row>
    <row r="95" spans="1:6">
      <c r="A95" s="6" t="s">
        <v>112</v>
      </c>
      <c r="B95" s="6" t="s">
        <v>7</v>
      </c>
      <c r="C95" s="6" t="s">
        <v>22</v>
      </c>
      <c r="D95" s="6" t="s">
        <v>16</v>
      </c>
      <c r="E95" s="6" t="s">
        <v>25</v>
      </c>
      <c r="F95" s="6">
        <v>44</v>
      </c>
    </row>
    <row r="96" spans="1:6">
      <c r="A96" s="6" t="s">
        <v>113</v>
      </c>
      <c r="B96" s="6" t="s">
        <v>7</v>
      </c>
      <c r="C96" s="6" t="s">
        <v>23</v>
      </c>
      <c r="D96" s="6" t="s">
        <v>16</v>
      </c>
      <c r="E96" s="6" t="s">
        <v>27</v>
      </c>
      <c r="F96" s="6">
        <v>53</v>
      </c>
    </row>
    <row r="97" spans="1:6">
      <c r="A97" s="6" t="s">
        <v>114</v>
      </c>
      <c r="B97" s="6" t="s">
        <v>8</v>
      </c>
      <c r="C97" s="6" t="s">
        <v>9</v>
      </c>
      <c r="D97" s="6" t="s">
        <v>16</v>
      </c>
      <c r="E97" s="6" t="s">
        <v>26</v>
      </c>
      <c r="F97" s="6">
        <v>52</v>
      </c>
    </row>
    <row r="98" spans="1:6">
      <c r="A98" s="6" t="s">
        <v>115</v>
      </c>
      <c r="B98" s="6" t="s">
        <v>7</v>
      </c>
      <c r="C98" s="6" t="s">
        <v>23</v>
      </c>
      <c r="D98" s="6" t="s">
        <v>16</v>
      </c>
      <c r="E98" s="6" t="s">
        <v>27</v>
      </c>
      <c r="F98" s="6">
        <v>52</v>
      </c>
    </row>
    <row r="99" spans="1:6">
      <c r="A99" s="6" t="s">
        <v>116</v>
      </c>
      <c r="B99" s="6" t="s">
        <v>8</v>
      </c>
      <c r="C99" s="6" t="s">
        <v>21</v>
      </c>
      <c r="D99" s="6" t="s">
        <v>16</v>
      </c>
      <c r="E99" s="6" t="s">
        <v>24</v>
      </c>
      <c r="F99" s="6">
        <v>49</v>
      </c>
    </row>
    <row r="100" spans="1:6">
      <c r="A100" s="6" t="s">
        <v>117</v>
      </c>
      <c r="B100" s="6" t="s">
        <v>7</v>
      </c>
      <c r="C100" s="6" t="s">
        <v>23</v>
      </c>
      <c r="D100" s="6" t="s">
        <v>16</v>
      </c>
      <c r="E100" s="6" t="s">
        <v>27</v>
      </c>
      <c r="F100" s="6">
        <v>54</v>
      </c>
    </row>
    <row r="101" spans="1:6">
      <c r="A101" s="6" t="s">
        <v>118</v>
      </c>
      <c r="B101" s="6" t="s">
        <v>7</v>
      </c>
      <c r="C101" s="6" t="s">
        <v>22</v>
      </c>
      <c r="D101" s="6" t="s">
        <v>16</v>
      </c>
      <c r="E101" s="6" t="s">
        <v>25</v>
      </c>
      <c r="F101" s="6">
        <v>48</v>
      </c>
    </row>
    <row r="102" spans="1:6">
      <c r="A102" s="6" t="s">
        <v>119</v>
      </c>
      <c r="B102" s="6" t="s">
        <v>8</v>
      </c>
      <c r="C102" s="6" t="s">
        <v>21</v>
      </c>
      <c r="D102" s="6" t="s">
        <v>16</v>
      </c>
      <c r="E102" s="6" t="s">
        <v>24</v>
      </c>
      <c r="F102" s="6">
        <v>50</v>
      </c>
    </row>
    <row r="103" spans="1:6">
      <c r="A103" s="6" t="s">
        <v>120</v>
      </c>
      <c r="B103" s="6" t="s">
        <v>7</v>
      </c>
      <c r="C103" s="6" t="s">
        <v>23</v>
      </c>
      <c r="D103" s="6" t="s">
        <v>16</v>
      </c>
      <c r="E103" s="6" t="s">
        <v>27</v>
      </c>
      <c r="F103" s="6">
        <v>54</v>
      </c>
    </row>
    <row r="104" spans="1:6">
      <c r="A104" s="6" t="s">
        <v>121</v>
      </c>
      <c r="B104" s="6" t="s">
        <v>8</v>
      </c>
      <c r="C104" s="6" t="s">
        <v>22</v>
      </c>
      <c r="D104" s="6" t="s">
        <v>16</v>
      </c>
      <c r="E104" s="6" t="s">
        <v>26</v>
      </c>
      <c r="F104" s="6">
        <v>45</v>
      </c>
    </row>
    <row r="105" spans="1:6">
      <c r="A105" s="6" t="s">
        <v>122</v>
      </c>
      <c r="B105" s="6" t="s">
        <v>7</v>
      </c>
      <c r="C105" s="6" t="s">
        <v>23</v>
      </c>
      <c r="D105" s="6" t="s">
        <v>16</v>
      </c>
      <c r="E105" s="6" t="s">
        <v>27</v>
      </c>
      <c r="F105" s="6">
        <v>74</v>
      </c>
    </row>
    <row r="106" spans="1:6">
      <c r="A106" s="6" t="s">
        <v>123</v>
      </c>
      <c r="B106" s="6" t="s">
        <v>8</v>
      </c>
      <c r="C106" s="6" t="s">
        <v>22</v>
      </c>
      <c r="D106" s="6" t="s">
        <v>16</v>
      </c>
      <c r="E106" s="6" t="s">
        <v>24</v>
      </c>
      <c r="F106" s="6">
        <v>41</v>
      </c>
    </row>
    <row r="107" spans="1:6">
      <c r="A107" s="6" t="s">
        <v>124</v>
      </c>
      <c r="B107" s="6" t="s">
        <v>7</v>
      </c>
      <c r="C107" s="6" t="s">
        <v>21</v>
      </c>
      <c r="D107" s="6" t="s">
        <v>16</v>
      </c>
      <c r="E107" s="6" t="s">
        <v>24</v>
      </c>
      <c r="F107" s="6">
        <v>44</v>
      </c>
    </row>
    <row r="108" spans="1:6">
      <c r="A108" s="6" t="s">
        <v>125</v>
      </c>
      <c r="B108" s="6" t="s">
        <v>7</v>
      </c>
      <c r="C108" s="6" t="s">
        <v>9</v>
      </c>
      <c r="D108" s="6" t="s">
        <v>16</v>
      </c>
      <c r="E108" s="6" t="s">
        <v>25</v>
      </c>
      <c r="F108" s="6">
        <v>61</v>
      </c>
    </row>
    <row r="109" spans="1:6">
      <c r="A109" s="6" t="s">
        <v>126</v>
      </c>
      <c r="B109" s="6" t="s">
        <v>7</v>
      </c>
      <c r="C109" s="6" t="s">
        <v>23</v>
      </c>
      <c r="D109" s="6" t="s">
        <v>17</v>
      </c>
      <c r="E109" s="6" t="s">
        <v>27</v>
      </c>
      <c r="F109" s="6">
        <v>48</v>
      </c>
    </row>
    <row r="110" spans="1:6">
      <c r="A110" s="6" t="s">
        <v>127</v>
      </c>
      <c r="B110" s="6" t="s">
        <v>7</v>
      </c>
      <c r="C110" s="6" t="s">
        <v>23</v>
      </c>
      <c r="D110" s="6" t="s">
        <v>16</v>
      </c>
      <c r="E110" s="6" t="s">
        <v>27</v>
      </c>
      <c r="F110" s="6">
        <v>46</v>
      </c>
    </row>
    <row r="111" spans="1:6">
      <c r="A111" s="6" t="s">
        <v>128</v>
      </c>
      <c r="B111" s="6" t="s">
        <v>8</v>
      </c>
      <c r="C111" s="6" t="s">
        <v>9</v>
      </c>
      <c r="D111" s="6" t="s">
        <v>16</v>
      </c>
      <c r="E111" s="6" t="s">
        <v>24</v>
      </c>
      <c r="F111" s="6">
        <v>40</v>
      </c>
    </row>
    <row r="112" spans="1:6">
      <c r="A112" s="6" t="s">
        <v>129</v>
      </c>
      <c r="B112" s="6" t="s">
        <v>8</v>
      </c>
      <c r="C112" s="6" t="s">
        <v>21</v>
      </c>
      <c r="D112" s="6" t="s">
        <v>16</v>
      </c>
      <c r="E112" s="6" t="s">
        <v>24</v>
      </c>
      <c r="F112" s="6">
        <v>37</v>
      </c>
    </row>
    <row r="113" spans="1:6">
      <c r="A113" s="6" t="s">
        <v>130</v>
      </c>
      <c r="B113" s="6" t="s">
        <v>8</v>
      </c>
      <c r="C113" s="6" t="s">
        <v>9</v>
      </c>
      <c r="D113" s="6" t="s">
        <v>16</v>
      </c>
      <c r="E113" s="6" t="s">
        <v>24</v>
      </c>
      <c r="F113" s="6">
        <v>39</v>
      </c>
    </row>
    <row r="114" spans="1:6">
      <c r="A114" s="6" t="s">
        <v>131</v>
      </c>
      <c r="B114" s="6" t="s">
        <v>8</v>
      </c>
      <c r="C114" s="6" t="s">
        <v>9</v>
      </c>
      <c r="D114" s="6" t="s">
        <v>16</v>
      </c>
      <c r="E114" s="6" t="s">
        <v>24</v>
      </c>
      <c r="F114" s="6">
        <v>38</v>
      </c>
    </row>
    <row r="115" spans="1:6">
      <c r="A115" s="6" t="s">
        <v>132</v>
      </c>
      <c r="B115" s="6" t="s">
        <v>8</v>
      </c>
      <c r="C115" s="6" t="s">
        <v>23</v>
      </c>
      <c r="D115" s="6" t="s">
        <v>16</v>
      </c>
      <c r="E115" s="6" t="s">
        <v>27</v>
      </c>
      <c r="F115" s="6">
        <v>52</v>
      </c>
    </row>
    <row r="116" spans="1:6">
      <c r="A116" s="6" t="s">
        <v>133</v>
      </c>
      <c r="B116" s="6" t="s">
        <v>8</v>
      </c>
      <c r="C116" s="6" t="s">
        <v>9</v>
      </c>
      <c r="D116" s="6" t="s">
        <v>16</v>
      </c>
      <c r="E116" s="6" t="s">
        <v>25</v>
      </c>
      <c r="F116" s="6">
        <v>39</v>
      </c>
    </row>
    <row r="117" spans="1:6">
      <c r="A117" s="6" t="s">
        <v>134</v>
      </c>
      <c r="B117" s="6" t="s">
        <v>8</v>
      </c>
      <c r="C117" s="6" t="s">
        <v>9</v>
      </c>
      <c r="D117" s="6" t="s">
        <v>16</v>
      </c>
      <c r="E117" s="6" t="s">
        <v>24</v>
      </c>
      <c r="F117" s="6">
        <v>41</v>
      </c>
    </row>
    <row r="118" spans="1:6">
      <c r="A118" s="6" t="s">
        <v>135</v>
      </c>
      <c r="B118" s="6" t="s">
        <v>8</v>
      </c>
      <c r="C118" s="6" t="s">
        <v>9</v>
      </c>
      <c r="D118" s="6" t="s">
        <v>16</v>
      </c>
      <c r="E118" s="6" t="s">
        <v>24</v>
      </c>
      <c r="F118" s="6">
        <v>40</v>
      </c>
    </row>
    <row r="119" spans="1:6">
      <c r="A119" s="6" t="s">
        <v>136</v>
      </c>
      <c r="B119" s="6" t="s">
        <v>7</v>
      </c>
      <c r="C119" s="6" t="s">
        <v>21</v>
      </c>
      <c r="D119" s="6" t="s">
        <v>16</v>
      </c>
      <c r="E119" s="6" t="s">
        <v>24</v>
      </c>
      <c r="F119" s="6">
        <v>52</v>
      </c>
    </row>
    <row r="120" spans="1:6">
      <c r="A120" s="6" t="s">
        <v>137</v>
      </c>
      <c r="B120" s="6" t="s">
        <v>8</v>
      </c>
      <c r="C120" s="6" t="s">
        <v>9</v>
      </c>
      <c r="D120" s="6" t="s">
        <v>16</v>
      </c>
      <c r="E120" s="6" t="s">
        <v>25</v>
      </c>
      <c r="F120" s="6">
        <v>42</v>
      </c>
    </row>
    <row r="121" spans="1:6">
      <c r="A121" s="6" t="s">
        <v>138</v>
      </c>
      <c r="B121" s="6" t="s">
        <v>8</v>
      </c>
      <c r="C121" s="6" t="s">
        <v>22</v>
      </c>
      <c r="D121" s="6" t="s">
        <v>16</v>
      </c>
      <c r="E121" s="6" t="s">
        <v>25</v>
      </c>
      <c r="F121" s="6">
        <v>56</v>
      </c>
    </row>
    <row r="122" spans="1:6">
      <c r="A122" s="6" t="s">
        <v>139</v>
      </c>
      <c r="B122" s="6" t="s">
        <v>8</v>
      </c>
      <c r="C122" s="6" t="s">
        <v>9</v>
      </c>
      <c r="D122" s="6" t="s">
        <v>16</v>
      </c>
      <c r="E122" s="6" t="s">
        <v>24</v>
      </c>
      <c r="F122" s="6">
        <v>44</v>
      </c>
    </row>
    <row r="123" spans="1:6">
      <c r="A123" s="6" t="s">
        <v>140</v>
      </c>
      <c r="B123" s="6" t="s">
        <v>8</v>
      </c>
      <c r="C123" s="6" t="s">
        <v>9</v>
      </c>
      <c r="D123" s="6" t="s">
        <v>16</v>
      </c>
      <c r="E123" s="6" t="s">
        <v>24</v>
      </c>
      <c r="F123" s="6">
        <v>50</v>
      </c>
    </row>
    <row r="124" spans="1:6">
      <c r="A124" s="6" t="s">
        <v>141</v>
      </c>
      <c r="B124" s="6" t="s">
        <v>7</v>
      </c>
      <c r="C124" s="6" t="s">
        <v>23</v>
      </c>
      <c r="D124" s="6" t="s">
        <v>16</v>
      </c>
      <c r="E124" s="6" t="s">
        <v>27</v>
      </c>
      <c r="F124" s="6">
        <v>51</v>
      </c>
    </row>
    <row r="125" spans="1:6">
      <c r="A125" s="6" t="s">
        <v>142</v>
      </c>
      <c r="B125" s="6" t="s">
        <v>7</v>
      </c>
      <c r="C125" s="6" t="s">
        <v>22</v>
      </c>
      <c r="D125" s="6" t="s">
        <v>16</v>
      </c>
      <c r="E125" s="6" t="s">
        <v>25</v>
      </c>
      <c r="F125" s="6">
        <v>39</v>
      </c>
    </row>
    <row r="126" spans="1:6">
      <c r="A126" s="6" t="s">
        <v>143</v>
      </c>
      <c r="B126" s="6" t="s">
        <v>7</v>
      </c>
      <c r="C126" s="6" t="s">
        <v>9</v>
      </c>
      <c r="D126" s="6" t="s">
        <v>16</v>
      </c>
      <c r="E126" s="6" t="s">
        <v>26</v>
      </c>
      <c r="F126" s="6">
        <v>45</v>
      </c>
    </row>
    <row r="127" spans="1:6">
      <c r="A127" s="6" t="s">
        <v>144</v>
      </c>
      <c r="B127" s="6" t="s">
        <v>7</v>
      </c>
      <c r="C127" s="6" t="s">
        <v>23</v>
      </c>
      <c r="D127" s="6" t="s">
        <v>16</v>
      </c>
      <c r="E127" s="6" t="s">
        <v>27</v>
      </c>
      <c r="F127" s="6">
        <v>47</v>
      </c>
    </row>
    <row r="128" spans="1:6">
      <c r="A128" s="6" t="s">
        <v>145</v>
      </c>
      <c r="B128" s="6" t="s">
        <v>8</v>
      </c>
      <c r="C128" s="6" t="s">
        <v>22</v>
      </c>
      <c r="D128" s="6" t="s">
        <v>16</v>
      </c>
      <c r="E128" s="6" t="s">
        <v>25</v>
      </c>
      <c r="F128" s="6">
        <v>38</v>
      </c>
    </row>
    <row r="129" spans="1:6">
      <c r="A129" s="6" t="s">
        <v>146</v>
      </c>
      <c r="B129" s="6" t="s">
        <v>7</v>
      </c>
      <c r="C129" s="6" t="s">
        <v>21</v>
      </c>
      <c r="D129" s="6" t="s">
        <v>16</v>
      </c>
      <c r="E129" s="6" t="s">
        <v>24</v>
      </c>
      <c r="F129" s="6">
        <v>39</v>
      </c>
    </row>
    <row r="130" spans="1:6">
      <c r="A130" s="6" t="s">
        <v>147</v>
      </c>
      <c r="B130" s="6" t="s">
        <v>7</v>
      </c>
      <c r="C130" s="6" t="s">
        <v>23</v>
      </c>
      <c r="D130" s="6" t="s">
        <v>16</v>
      </c>
      <c r="E130" s="6" t="s">
        <v>27</v>
      </c>
      <c r="F130" s="6">
        <v>44</v>
      </c>
    </row>
    <row r="131" spans="1:6">
      <c r="A131" s="6" t="s">
        <v>148</v>
      </c>
      <c r="B131" s="6" t="s">
        <v>7</v>
      </c>
      <c r="C131" s="6" t="s">
        <v>23</v>
      </c>
      <c r="D131" s="6" t="s">
        <v>16</v>
      </c>
      <c r="E131" s="6" t="s">
        <v>26</v>
      </c>
      <c r="F131" s="6">
        <v>44</v>
      </c>
    </row>
    <row r="132" spans="1:6">
      <c r="A132" s="6" t="s">
        <v>149</v>
      </c>
      <c r="B132" s="6" t="s">
        <v>7</v>
      </c>
      <c r="C132" s="6" t="s">
        <v>22</v>
      </c>
      <c r="D132" s="6" t="s">
        <v>16</v>
      </c>
      <c r="E132" s="6" t="s">
        <v>25</v>
      </c>
      <c r="F132" s="6">
        <v>37</v>
      </c>
    </row>
    <row r="133" spans="1:6">
      <c r="A133" s="6" t="s">
        <v>150</v>
      </c>
      <c r="B133" s="6" t="s">
        <v>7</v>
      </c>
      <c r="C133" s="6" t="s">
        <v>21</v>
      </c>
      <c r="D133" s="6" t="s">
        <v>16</v>
      </c>
      <c r="E133" s="6" t="s">
        <v>24</v>
      </c>
      <c r="F133" s="6">
        <v>37</v>
      </c>
    </row>
    <row r="134" spans="1:6">
      <c r="A134" s="6" t="s">
        <v>151</v>
      </c>
      <c r="B134" s="6" t="s">
        <v>7</v>
      </c>
      <c r="C134" s="6" t="s">
        <v>22</v>
      </c>
      <c r="D134" s="6" t="s">
        <v>16</v>
      </c>
      <c r="E134" s="6" t="s">
        <v>24</v>
      </c>
      <c r="F134" s="6">
        <v>51</v>
      </c>
    </row>
    <row r="135" spans="1:6">
      <c r="A135" s="6" t="s">
        <v>152</v>
      </c>
      <c r="B135" s="6" t="s">
        <v>7</v>
      </c>
      <c r="C135" s="6" t="s">
        <v>22</v>
      </c>
      <c r="D135" s="6" t="s">
        <v>16</v>
      </c>
      <c r="E135" s="6" t="s">
        <v>25</v>
      </c>
      <c r="F135" s="6">
        <v>38</v>
      </c>
    </row>
    <row r="136" spans="1:6">
      <c r="A136" s="6" t="s">
        <v>153</v>
      </c>
      <c r="B136" s="6" t="s">
        <v>8</v>
      </c>
      <c r="C136" s="6" t="s">
        <v>9</v>
      </c>
      <c r="D136" s="6" t="s">
        <v>16</v>
      </c>
      <c r="E136" s="6" t="s">
        <v>24</v>
      </c>
      <c r="F136" s="6">
        <v>33</v>
      </c>
    </row>
    <row r="137" spans="1:6">
      <c r="A137" s="6" t="s">
        <v>154</v>
      </c>
      <c r="B137" s="6" t="s">
        <v>8</v>
      </c>
      <c r="C137" s="6" t="s">
        <v>9</v>
      </c>
      <c r="D137" s="6" t="s">
        <v>16</v>
      </c>
      <c r="E137" s="6" t="s">
        <v>24</v>
      </c>
      <c r="F137" s="6">
        <v>38</v>
      </c>
    </row>
    <row r="138" spans="1:6">
      <c r="A138" s="6" t="s">
        <v>155</v>
      </c>
      <c r="B138" s="6" t="s">
        <v>8</v>
      </c>
      <c r="C138" s="6" t="s">
        <v>9</v>
      </c>
      <c r="D138" s="6" t="s">
        <v>16</v>
      </c>
      <c r="E138" s="6" t="s">
        <v>24</v>
      </c>
      <c r="F138" s="6">
        <v>44</v>
      </c>
    </row>
    <row r="139" spans="1:6">
      <c r="A139" s="6" t="s">
        <v>156</v>
      </c>
      <c r="B139" s="6" t="s">
        <v>8</v>
      </c>
      <c r="C139" s="6" t="s">
        <v>9</v>
      </c>
      <c r="D139" s="6" t="s">
        <v>16</v>
      </c>
      <c r="E139" s="6" t="s">
        <v>24</v>
      </c>
      <c r="F139" s="6">
        <v>33</v>
      </c>
    </row>
    <row r="140" spans="1:6">
      <c r="A140" s="6" t="s">
        <v>157</v>
      </c>
      <c r="B140" s="6" t="s">
        <v>7</v>
      </c>
      <c r="C140" s="6" t="s">
        <v>9</v>
      </c>
      <c r="D140" s="6" t="s">
        <v>16</v>
      </c>
      <c r="E140" s="6" t="s">
        <v>24</v>
      </c>
      <c r="F140" s="6">
        <v>32</v>
      </c>
    </row>
    <row r="141" spans="1:6">
      <c r="A141" s="6" t="s">
        <v>158</v>
      </c>
      <c r="B141" s="6" t="s">
        <v>8</v>
      </c>
      <c r="C141" s="6" t="s">
        <v>9</v>
      </c>
      <c r="D141" s="6" t="s">
        <v>16</v>
      </c>
      <c r="E141" s="6" t="s">
        <v>24</v>
      </c>
      <c r="F141" s="6">
        <v>32</v>
      </c>
    </row>
    <row r="142" spans="1:6">
      <c r="A142" s="6" t="s">
        <v>159</v>
      </c>
      <c r="B142" s="6" t="s">
        <v>7</v>
      </c>
      <c r="C142" s="6" t="s">
        <v>21</v>
      </c>
      <c r="D142" s="6" t="s">
        <v>16</v>
      </c>
      <c r="E142" s="6" t="s">
        <v>24</v>
      </c>
      <c r="F142" s="6">
        <v>45</v>
      </c>
    </row>
    <row r="143" spans="1:6">
      <c r="A143" s="6" t="s">
        <v>160</v>
      </c>
      <c r="B143" s="6" t="s">
        <v>8</v>
      </c>
      <c r="C143" s="6" t="s">
        <v>22</v>
      </c>
      <c r="D143" s="6" t="s">
        <v>16</v>
      </c>
      <c r="E143" s="6" t="s">
        <v>25</v>
      </c>
      <c r="F143" s="6">
        <v>36</v>
      </c>
    </row>
    <row r="144" spans="1:6">
      <c r="A144" s="6" t="s">
        <v>161</v>
      </c>
      <c r="B144" s="6" t="s">
        <v>8</v>
      </c>
      <c r="C144" s="6" t="s">
        <v>9</v>
      </c>
      <c r="D144" s="6" t="s">
        <v>16</v>
      </c>
      <c r="E144" s="6" t="s">
        <v>24</v>
      </c>
      <c r="F144" s="6">
        <v>45</v>
      </c>
    </row>
    <row r="145" spans="1:6">
      <c r="A145" s="6" t="s">
        <v>162</v>
      </c>
      <c r="B145" s="6" t="s">
        <v>8</v>
      </c>
      <c r="C145" s="6" t="s">
        <v>22</v>
      </c>
      <c r="D145" s="6" t="s">
        <v>16</v>
      </c>
      <c r="E145" s="6" t="s">
        <v>24</v>
      </c>
      <c r="F145" s="6">
        <v>40</v>
      </c>
    </row>
    <row r="146" spans="1:6">
      <c r="A146" s="6" t="s">
        <v>163</v>
      </c>
      <c r="B146" s="6" t="s">
        <v>7</v>
      </c>
      <c r="C146" s="6" t="s">
        <v>23</v>
      </c>
      <c r="D146" s="6" t="s">
        <v>16</v>
      </c>
      <c r="E146" s="6" t="s">
        <v>25</v>
      </c>
      <c r="F146" s="6">
        <v>38</v>
      </c>
    </row>
    <row r="147" spans="1:6">
      <c r="A147" s="6" t="s">
        <v>164</v>
      </c>
      <c r="B147" s="6" t="s">
        <v>7</v>
      </c>
      <c r="C147" s="6" t="s">
        <v>21</v>
      </c>
      <c r="D147" s="6" t="s">
        <v>16</v>
      </c>
      <c r="E147" s="6" t="s">
        <v>24</v>
      </c>
      <c r="F147" s="6">
        <v>31</v>
      </c>
    </row>
    <row r="148" spans="1:6">
      <c r="A148" s="6" t="s">
        <v>165</v>
      </c>
      <c r="B148" s="6" t="s">
        <v>8</v>
      </c>
      <c r="C148" s="6" t="s">
        <v>9</v>
      </c>
      <c r="D148" s="6" t="s">
        <v>16</v>
      </c>
      <c r="E148" s="6" t="s">
        <v>24</v>
      </c>
      <c r="F148" s="6">
        <v>35</v>
      </c>
    </row>
    <row r="149" spans="1:6">
      <c r="A149" s="6" t="s">
        <v>166</v>
      </c>
      <c r="B149" s="6" t="s">
        <v>7</v>
      </c>
      <c r="C149" s="6" t="s">
        <v>9</v>
      </c>
      <c r="D149" s="6" t="s">
        <v>16</v>
      </c>
      <c r="E149" s="6" t="s">
        <v>25</v>
      </c>
      <c r="F149" s="6">
        <v>32</v>
      </c>
    </row>
    <row r="150" spans="1:6">
      <c r="A150" s="6" t="s">
        <v>167</v>
      </c>
      <c r="B150" s="6" t="s">
        <v>7</v>
      </c>
      <c r="C150" s="6" t="s">
        <v>22</v>
      </c>
      <c r="D150" s="6" t="s">
        <v>16</v>
      </c>
      <c r="E150" s="6" t="s">
        <v>26</v>
      </c>
      <c r="F150" s="6">
        <v>34</v>
      </c>
    </row>
    <row r="151" spans="1:6">
      <c r="A151" s="6" t="s">
        <v>168</v>
      </c>
      <c r="B151" s="6" t="s">
        <v>8</v>
      </c>
      <c r="C151" s="6" t="s">
        <v>9</v>
      </c>
      <c r="D151" s="6" t="s">
        <v>16</v>
      </c>
      <c r="E151" s="6" t="s">
        <v>24</v>
      </c>
      <c r="F151" s="6">
        <v>44</v>
      </c>
    </row>
    <row r="152" spans="1:6">
      <c r="A152" s="6" t="s">
        <v>169</v>
      </c>
      <c r="B152" s="6" t="s">
        <v>7</v>
      </c>
      <c r="C152" s="6" t="s">
        <v>9</v>
      </c>
      <c r="D152" s="6" t="s">
        <v>16</v>
      </c>
      <c r="E152" s="6" t="s">
        <v>25</v>
      </c>
      <c r="F152" s="6">
        <v>33</v>
      </c>
    </row>
    <row r="153" spans="1:6">
      <c r="A153" s="6" t="s">
        <v>170</v>
      </c>
      <c r="B153" s="6" t="s">
        <v>7</v>
      </c>
      <c r="C153" s="6" t="s">
        <v>21</v>
      </c>
      <c r="D153" s="6" t="s">
        <v>16</v>
      </c>
      <c r="E153" s="6" t="s">
        <v>25</v>
      </c>
      <c r="F153" s="6">
        <v>47</v>
      </c>
    </row>
    <row r="154" spans="1:6">
      <c r="A154" s="6" t="s">
        <v>171</v>
      </c>
      <c r="B154" s="6" t="s">
        <v>7</v>
      </c>
      <c r="C154" s="6" t="s">
        <v>23</v>
      </c>
      <c r="D154" s="6" t="s">
        <v>16</v>
      </c>
      <c r="E154" s="6" t="s">
        <v>27</v>
      </c>
      <c r="F154" s="6">
        <v>50</v>
      </c>
    </row>
    <row r="155" spans="1:6">
      <c r="A155" s="6" t="s">
        <v>172</v>
      </c>
      <c r="B155" s="6" t="s">
        <v>8</v>
      </c>
      <c r="C155" s="6" t="s">
        <v>23</v>
      </c>
      <c r="D155" s="6" t="s">
        <v>17</v>
      </c>
      <c r="E155" s="6" t="s">
        <v>27</v>
      </c>
      <c r="F155" s="6">
        <v>47</v>
      </c>
    </row>
    <row r="156" spans="1:6">
      <c r="A156" s="6" t="s">
        <v>173</v>
      </c>
      <c r="B156" s="6" t="s">
        <v>7</v>
      </c>
      <c r="C156" s="6" t="s">
        <v>23</v>
      </c>
      <c r="D156" s="6" t="s">
        <v>16</v>
      </c>
      <c r="E156" s="6" t="s">
        <v>27</v>
      </c>
      <c r="F156" s="6">
        <v>43</v>
      </c>
    </row>
    <row r="157" spans="1:6">
      <c r="A157" s="6" t="s">
        <v>174</v>
      </c>
      <c r="B157" s="6" t="s">
        <v>8</v>
      </c>
      <c r="C157" s="6" t="s">
        <v>9</v>
      </c>
      <c r="D157" s="6" t="s">
        <v>16</v>
      </c>
      <c r="E157" s="6" t="s">
        <v>24</v>
      </c>
      <c r="F157" s="6">
        <v>41</v>
      </c>
    </row>
    <row r="158" spans="1:6">
      <c r="A158" s="6" t="s">
        <v>175</v>
      </c>
      <c r="B158" s="6" t="s">
        <v>7</v>
      </c>
      <c r="C158" s="6" t="s">
        <v>23</v>
      </c>
      <c r="D158" s="6" t="s">
        <v>16</v>
      </c>
      <c r="E158" s="6" t="s">
        <v>26</v>
      </c>
      <c r="F158" s="6">
        <v>49</v>
      </c>
    </row>
    <row r="159" spans="1:6">
      <c r="A159" s="6" t="s">
        <v>176</v>
      </c>
      <c r="B159" s="6" t="s">
        <v>7</v>
      </c>
      <c r="C159" s="6" t="s">
        <v>23</v>
      </c>
      <c r="D159" s="6" t="s">
        <v>16</v>
      </c>
      <c r="E159" s="6" t="s">
        <v>27</v>
      </c>
      <c r="F159" s="6">
        <v>41</v>
      </c>
    </row>
    <row r="160" spans="1:6">
      <c r="A160" s="6" t="s">
        <v>177</v>
      </c>
      <c r="B160" s="6" t="s">
        <v>8</v>
      </c>
      <c r="C160" s="6" t="s">
        <v>9</v>
      </c>
      <c r="D160" s="6" t="s">
        <v>16</v>
      </c>
      <c r="E160" s="6" t="s">
        <v>24</v>
      </c>
      <c r="F160" s="6">
        <v>39</v>
      </c>
    </row>
    <row r="161" spans="1:6">
      <c r="A161" s="6" t="s">
        <v>178</v>
      </c>
      <c r="B161" s="6" t="s">
        <v>8</v>
      </c>
      <c r="C161" s="6" t="s">
        <v>9</v>
      </c>
      <c r="D161" s="6" t="s">
        <v>16</v>
      </c>
      <c r="E161" s="6" t="s">
        <v>25</v>
      </c>
      <c r="F161" s="6">
        <v>36</v>
      </c>
    </row>
    <row r="162" spans="1:6">
      <c r="A162" s="6" t="s">
        <v>179</v>
      </c>
      <c r="B162" s="6" t="s">
        <v>8</v>
      </c>
      <c r="C162" s="6" t="s">
        <v>9</v>
      </c>
      <c r="D162" s="6" t="s">
        <v>16</v>
      </c>
      <c r="E162" s="6" t="s">
        <v>24</v>
      </c>
      <c r="F162" s="6">
        <v>32</v>
      </c>
    </row>
    <row r="163" spans="1:6">
      <c r="A163" s="6" t="s">
        <v>180</v>
      </c>
      <c r="B163" s="6" t="s">
        <v>7</v>
      </c>
      <c r="C163" s="6" t="s">
        <v>9</v>
      </c>
      <c r="D163" s="6" t="s">
        <v>16</v>
      </c>
      <c r="E163" s="6" t="s">
        <v>26</v>
      </c>
      <c r="F163" s="6">
        <v>45</v>
      </c>
    </row>
    <row r="164" spans="1:6">
      <c r="A164" s="6" t="s">
        <v>181</v>
      </c>
      <c r="B164" s="6" t="s">
        <v>8</v>
      </c>
      <c r="C164" s="6" t="s">
        <v>9</v>
      </c>
      <c r="D164" s="6" t="s">
        <v>16</v>
      </c>
      <c r="E164" s="6" t="s">
        <v>24</v>
      </c>
      <c r="F164" s="6">
        <v>31</v>
      </c>
    </row>
    <row r="165" spans="1:6">
      <c r="A165" s="6" t="s">
        <v>182</v>
      </c>
      <c r="B165" s="6" t="s">
        <v>8</v>
      </c>
      <c r="C165" s="6" t="s">
        <v>9</v>
      </c>
      <c r="D165" s="6" t="s">
        <v>16</v>
      </c>
      <c r="E165" s="6" t="s">
        <v>24</v>
      </c>
      <c r="F165" s="6">
        <v>38</v>
      </c>
    </row>
    <row r="166" spans="1:6">
      <c r="A166" s="6" t="s">
        <v>183</v>
      </c>
      <c r="B166" s="6" t="s">
        <v>7</v>
      </c>
      <c r="C166" s="6" t="s">
        <v>23</v>
      </c>
      <c r="D166" s="6" t="s">
        <v>16</v>
      </c>
      <c r="E166" s="6" t="s">
        <v>27</v>
      </c>
      <c r="F166" s="6">
        <v>39</v>
      </c>
    </row>
    <row r="167" spans="1:6">
      <c r="A167" s="6" t="s">
        <v>184</v>
      </c>
      <c r="B167" s="6" t="s">
        <v>7</v>
      </c>
      <c r="C167" s="6" t="s">
        <v>9</v>
      </c>
      <c r="D167" s="6" t="s">
        <v>16</v>
      </c>
      <c r="E167" s="6" t="s">
        <v>24</v>
      </c>
      <c r="F167" s="6">
        <v>45</v>
      </c>
    </row>
    <row r="168" spans="1:6">
      <c r="A168" s="6" t="s">
        <v>185</v>
      </c>
      <c r="B168" s="6" t="s">
        <v>8</v>
      </c>
      <c r="C168" s="6" t="s">
        <v>9</v>
      </c>
      <c r="D168" s="6" t="s">
        <v>16</v>
      </c>
      <c r="E168" s="6" t="s">
        <v>24</v>
      </c>
      <c r="F168" s="6">
        <v>39</v>
      </c>
    </row>
    <row r="169" spans="1:6">
      <c r="A169" s="6" t="s">
        <v>186</v>
      </c>
      <c r="B169" s="6" t="s">
        <v>7</v>
      </c>
      <c r="C169" s="6" t="s">
        <v>23</v>
      </c>
      <c r="D169" s="6" t="s">
        <v>16</v>
      </c>
      <c r="E169" s="6" t="s">
        <v>27</v>
      </c>
      <c r="F169" s="6">
        <v>39</v>
      </c>
    </row>
    <row r="170" spans="1:6">
      <c r="A170" s="6" t="s">
        <v>187</v>
      </c>
      <c r="B170" s="6" t="s">
        <v>8</v>
      </c>
      <c r="C170" s="6" t="s">
        <v>23</v>
      </c>
      <c r="D170" s="6" t="s">
        <v>16</v>
      </c>
      <c r="E170" s="6" t="s">
        <v>25</v>
      </c>
      <c r="F170" s="6">
        <v>55</v>
      </c>
    </row>
    <row r="171" spans="1:6">
      <c r="A171" s="6" t="s">
        <v>188</v>
      </c>
      <c r="B171" s="6" t="s">
        <v>7</v>
      </c>
      <c r="C171" s="6" t="s">
        <v>23</v>
      </c>
      <c r="D171" s="6" t="s">
        <v>16</v>
      </c>
      <c r="E171" s="6" t="s">
        <v>25</v>
      </c>
      <c r="F171" s="6">
        <v>43</v>
      </c>
    </row>
    <row r="172" spans="1:6">
      <c r="A172" s="6" t="s">
        <v>189</v>
      </c>
      <c r="B172" s="6" t="s">
        <v>8</v>
      </c>
      <c r="C172" s="6" t="s">
        <v>9</v>
      </c>
      <c r="D172" s="6" t="s">
        <v>16</v>
      </c>
      <c r="E172" s="6" t="s">
        <v>24</v>
      </c>
      <c r="F172" s="6">
        <v>28</v>
      </c>
    </row>
    <row r="173" spans="1:6">
      <c r="A173" s="6" t="s">
        <v>190</v>
      </c>
      <c r="B173" s="6" t="s">
        <v>7</v>
      </c>
      <c r="C173" s="6" t="s">
        <v>23</v>
      </c>
      <c r="D173" s="6" t="s">
        <v>16</v>
      </c>
      <c r="E173" s="6" t="s">
        <v>26</v>
      </c>
      <c r="F173" s="6">
        <v>51</v>
      </c>
    </row>
    <row r="174" spans="1:6">
      <c r="A174" s="6" t="s">
        <v>191</v>
      </c>
      <c r="B174" s="6" t="s">
        <v>8</v>
      </c>
      <c r="C174" s="6" t="s">
        <v>23</v>
      </c>
      <c r="D174" s="6" t="s">
        <v>16</v>
      </c>
      <c r="E174" s="6" t="s">
        <v>27</v>
      </c>
      <c r="F174" s="6">
        <v>42</v>
      </c>
    </row>
    <row r="175" spans="1:6">
      <c r="A175" s="6" t="s">
        <v>270</v>
      </c>
      <c r="B175" s="6" t="s">
        <v>8</v>
      </c>
      <c r="C175" s="6" t="s">
        <v>9</v>
      </c>
      <c r="D175" s="6" t="s">
        <v>16</v>
      </c>
      <c r="E175" s="6" t="s">
        <v>24</v>
      </c>
      <c r="F175" s="6">
        <v>29</v>
      </c>
    </row>
    <row r="176" spans="1:6">
      <c r="A176" s="6" t="s">
        <v>271</v>
      </c>
      <c r="B176" s="6" t="s">
        <v>8</v>
      </c>
      <c r="C176" s="6" t="s">
        <v>9</v>
      </c>
      <c r="D176" s="6" t="s">
        <v>16</v>
      </c>
      <c r="E176" s="6" t="s">
        <v>24</v>
      </c>
      <c r="F176" s="6">
        <v>27</v>
      </c>
    </row>
    <row r="177" spans="1:6">
      <c r="A177" s="6" t="s">
        <v>272</v>
      </c>
      <c r="B177" s="6" t="s">
        <v>8</v>
      </c>
      <c r="C177" s="6" t="s">
        <v>9</v>
      </c>
      <c r="D177" s="6" t="s">
        <v>16</v>
      </c>
      <c r="E177" s="6" t="s">
        <v>24</v>
      </c>
      <c r="F177" s="6">
        <v>31</v>
      </c>
    </row>
    <row r="178" spans="1:6">
      <c r="A178" s="6" t="s">
        <v>273</v>
      </c>
      <c r="B178" s="6" t="s">
        <v>8</v>
      </c>
      <c r="C178" s="6" t="s">
        <v>9</v>
      </c>
      <c r="D178" s="6" t="s">
        <v>16</v>
      </c>
      <c r="E178" s="6" t="s">
        <v>24</v>
      </c>
      <c r="F178" s="6">
        <v>50</v>
      </c>
    </row>
    <row r="179" spans="1:6">
      <c r="A179" s="6" t="s">
        <v>274</v>
      </c>
      <c r="B179" s="6" t="s">
        <v>7</v>
      </c>
      <c r="C179" s="6" t="s">
        <v>9</v>
      </c>
      <c r="D179" s="6" t="s">
        <v>16</v>
      </c>
      <c r="E179" s="6" t="s">
        <v>24</v>
      </c>
      <c r="F179" s="6">
        <v>25</v>
      </c>
    </row>
    <row r="180" spans="1:6">
      <c r="A180" s="6" t="s">
        <v>275</v>
      </c>
      <c r="B180" s="6" t="s">
        <v>7</v>
      </c>
      <c r="C180" s="6" t="s">
        <v>23</v>
      </c>
      <c r="D180" s="6" t="s">
        <v>16</v>
      </c>
      <c r="E180" s="6" t="s">
        <v>26</v>
      </c>
      <c r="F180" s="6">
        <v>41</v>
      </c>
    </row>
    <row r="181" spans="1:6">
      <c r="A181" s="6" t="s">
        <v>276</v>
      </c>
      <c r="B181" s="6" t="s">
        <v>7</v>
      </c>
      <c r="C181" s="6" t="s">
        <v>23</v>
      </c>
      <c r="D181" s="6" t="s">
        <v>16</v>
      </c>
      <c r="E181" s="6" t="s">
        <v>26</v>
      </c>
      <c r="F181" s="6">
        <v>53</v>
      </c>
    </row>
    <row r="182" spans="1:6">
      <c r="A182" s="6" t="s">
        <v>277</v>
      </c>
      <c r="B182" s="6" t="s">
        <v>7</v>
      </c>
      <c r="C182" s="6" t="s">
        <v>23</v>
      </c>
      <c r="D182" s="6" t="s">
        <v>16</v>
      </c>
      <c r="E182" s="6" t="s">
        <v>26</v>
      </c>
      <c r="F182" s="6">
        <v>49</v>
      </c>
    </row>
    <row r="183" spans="1:6">
      <c r="A183" s="6" t="s">
        <v>278</v>
      </c>
      <c r="B183" s="6" t="s">
        <v>7</v>
      </c>
      <c r="C183" s="6" t="s">
        <v>22</v>
      </c>
      <c r="D183" s="6" t="s">
        <v>16</v>
      </c>
      <c r="E183" s="6" t="s">
        <v>25</v>
      </c>
      <c r="F183" s="6">
        <v>37</v>
      </c>
    </row>
    <row r="184" spans="1:6">
      <c r="A184" s="6" t="s">
        <v>279</v>
      </c>
      <c r="B184" s="6" t="s">
        <v>8</v>
      </c>
      <c r="C184" s="6" t="s">
        <v>9</v>
      </c>
      <c r="D184" s="6" t="s">
        <v>16</v>
      </c>
      <c r="E184" s="6" t="s">
        <v>25</v>
      </c>
      <c r="F184" s="6">
        <v>38</v>
      </c>
    </row>
    <row r="185" spans="1:6">
      <c r="A185" s="6" t="s">
        <v>280</v>
      </c>
      <c r="B185" s="6" t="s">
        <v>7</v>
      </c>
      <c r="C185" s="6" t="s">
        <v>23</v>
      </c>
      <c r="D185" s="6" t="s">
        <v>16</v>
      </c>
      <c r="E185" s="6" t="s">
        <v>25</v>
      </c>
      <c r="F185" s="6">
        <v>34</v>
      </c>
    </row>
    <row r="186" spans="1:6">
      <c r="A186" s="6" t="s">
        <v>281</v>
      </c>
      <c r="B186" s="6" t="s">
        <v>8</v>
      </c>
      <c r="C186" s="6" t="s">
        <v>21</v>
      </c>
      <c r="D186" s="6" t="s">
        <v>16</v>
      </c>
      <c r="E186" s="6" t="s">
        <v>24</v>
      </c>
      <c r="F186" s="6">
        <v>21</v>
      </c>
    </row>
    <row r="187" spans="1:6">
      <c r="A187" s="6" t="s">
        <v>282</v>
      </c>
      <c r="B187" s="6" t="s">
        <v>7</v>
      </c>
      <c r="C187" s="6" t="s">
        <v>23</v>
      </c>
      <c r="D187" s="6" t="s">
        <v>16</v>
      </c>
      <c r="E187" s="6" t="s">
        <v>26</v>
      </c>
      <c r="F187" s="6">
        <v>46</v>
      </c>
    </row>
    <row r="188" spans="1:6">
      <c r="A188" s="6" t="s">
        <v>283</v>
      </c>
      <c r="B188" s="6" t="s">
        <v>7</v>
      </c>
      <c r="C188" s="6" t="s">
        <v>23</v>
      </c>
      <c r="D188" s="6" t="s">
        <v>16</v>
      </c>
      <c r="E188" s="6" t="s">
        <v>27</v>
      </c>
      <c r="F188" s="6">
        <v>39</v>
      </c>
    </row>
    <row r="189" spans="1:6">
      <c r="A189" s="6" t="s">
        <v>284</v>
      </c>
      <c r="B189" s="6" t="s">
        <v>7</v>
      </c>
      <c r="C189" s="6" t="s">
        <v>9</v>
      </c>
      <c r="D189" s="6" t="s">
        <v>16</v>
      </c>
      <c r="E189" s="6" t="s">
        <v>25</v>
      </c>
      <c r="F189" s="6">
        <v>28</v>
      </c>
    </row>
    <row r="190" spans="1:6">
      <c r="A190" s="6" t="s">
        <v>285</v>
      </c>
      <c r="B190" s="6" t="s">
        <v>8</v>
      </c>
      <c r="C190" s="6" t="s">
        <v>9</v>
      </c>
      <c r="D190" s="6" t="s">
        <v>16</v>
      </c>
      <c r="E190" s="6" t="s">
        <v>24</v>
      </c>
      <c r="F190" s="6">
        <v>32</v>
      </c>
    </row>
    <row r="191" spans="1:6">
      <c r="A191" s="6" t="s">
        <v>286</v>
      </c>
      <c r="B191" s="6" t="s">
        <v>8</v>
      </c>
      <c r="C191" s="6" t="s">
        <v>23</v>
      </c>
      <c r="D191" s="6" t="s">
        <v>16</v>
      </c>
      <c r="E191" s="6" t="s">
        <v>26</v>
      </c>
      <c r="F191" s="6">
        <v>32</v>
      </c>
    </row>
    <row r="192" spans="1:6">
      <c r="A192" s="6" t="s">
        <v>287</v>
      </c>
      <c r="B192" s="6" t="s">
        <v>7</v>
      </c>
      <c r="C192" s="6" t="s">
        <v>23</v>
      </c>
      <c r="D192" s="6" t="s">
        <v>16</v>
      </c>
      <c r="E192" s="6" t="s">
        <v>27</v>
      </c>
      <c r="F192" s="6">
        <v>41</v>
      </c>
    </row>
    <row r="193" spans="1:6">
      <c r="A193" s="6" t="s">
        <v>288</v>
      </c>
      <c r="B193" s="6" t="s">
        <v>8</v>
      </c>
      <c r="C193" s="6" t="s">
        <v>9</v>
      </c>
      <c r="D193" s="6" t="s">
        <v>16</v>
      </c>
      <c r="E193" s="6" t="s">
        <v>24</v>
      </c>
      <c r="F193" s="6">
        <v>41</v>
      </c>
    </row>
    <row r="194" spans="1:6">
      <c r="A194" s="6" t="s">
        <v>289</v>
      </c>
      <c r="B194" s="6" t="s">
        <v>8</v>
      </c>
      <c r="C194" s="6" t="s">
        <v>9</v>
      </c>
      <c r="D194" s="6" t="s">
        <v>16</v>
      </c>
      <c r="E194" s="6" t="s">
        <v>24</v>
      </c>
      <c r="F194" s="6">
        <v>25</v>
      </c>
    </row>
    <row r="195" spans="1:6">
      <c r="A195" s="6" t="s">
        <v>290</v>
      </c>
      <c r="B195" s="6" t="s">
        <v>8</v>
      </c>
      <c r="C195" s="6" t="s">
        <v>21</v>
      </c>
      <c r="D195" s="6" t="s">
        <v>16</v>
      </c>
      <c r="E195" s="6" t="s">
        <v>25</v>
      </c>
      <c r="F195" s="6">
        <v>26</v>
      </c>
    </row>
    <row r="196" spans="1:6">
      <c r="A196" s="6" t="s">
        <v>291</v>
      </c>
      <c r="B196" s="6" t="s">
        <v>8</v>
      </c>
      <c r="C196" s="6" t="s">
        <v>9</v>
      </c>
      <c r="D196" s="6" t="s">
        <v>16</v>
      </c>
      <c r="E196" s="6" t="s">
        <v>25</v>
      </c>
      <c r="F196" s="6">
        <v>27</v>
      </c>
    </row>
    <row r="197" spans="1:6">
      <c r="A197" s="6" t="s">
        <v>292</v>
      </c>
      <c r="B197" s="6" t="s">
        <v>7</v>
      </c>
      <c r="C197" s="6" t="s">
        <v>22</v>
      </c>
      <c r="D197" s="6" t="s">
        <v>17</v>
      </c>
      <c r="E197" s="6" t="s">
        <v>25</v>
      </c>
      <c r="F197" s="6">
        <v>37</v>
      </c>
    </row>
    <row r="198" spans="1:6">
      <c r="A198" s="6" t="s">
        <v>293</v>
      </c>
      <c r="B198" s="6" t="s">
        <v>7</v>
      </c>
      <c r="C198" s="6" t="s">
        <v>9</v>
      </c>
      <c r="D198" s="6" t="s">
        <v>16</v>
      </c>
      <c r="E198" s="6" t="s">
        <v>26</v>
      </c>
      <c r="F198" s="6">
        <v>36</v>
      </c>
    </row>
    <row r="199" spans="1:6">
      <c r="A199" s="6" t="s">
        <v>294</v>
      </c>
      <c r="B199" s="6" t="s">
        <v>7</v>
      </c>
      <c r="C199" s="6" t="s">
        <v>9</v>
      </c>
      <c r="D199" s="6" t="s">
        <v>16</v>
      </c>
      <c r="E199" s="6" t="s">
        <v>26</v>
      </c>
      <c r="F199" s="6">
        <v>40</v>
      </c>
    </row>
    <row r="200" spans="1:6">
      <c r="A200" s="6" t="s">
        <v>295</v>
      </c>
      <c r="B200" s="6" t="s">
        <v>7</v>
      </c>
      <c r="C200" s="6" t="s">
        <v>9</v>
      </c>
      <c r="D200" s="6" t="s">
        <v>16</v>
      </c>
      <c r="E200" s="6" t="s">
        <v>26</v>
      </c>
      <c r="F200" s="6">
        <v>55</v>
      </c>
    </row>
    <row r="201" spans="1:6">
      <c r="A201" s="6" t="s">
        <v>296</v>
      </c>
      <c r="B201" s="6" t="s">
        <v>7</v>
      </c>
      <c r="C201" s="6" t="s">
        <v>23</v>
      </c>
      <c r="D201" s="6" t="s">
        <v>16</v>
      </c>
      <c r="E201" s="6" t="s">
        <v>27</v>
      </c>
      <c r="F201" s="6">
        <v>34</v>
      </c>
    </row>
    <row r="202" spans="1:6">
      <c r="A202" s="6" t="s">
        <v>297</v>
      </c>
      <c r="B202" s="6" t="s">
        <v>7</v>
      </c>
      <c r="C202" s="6" t="s">
        <v>21</v>
      </c>
      <c r="D202" s="6" t="s">
        <v>16</v>
      </c>
      <c r="E202" s="6" t="s">
        <v>25</v>
      </c>
      <c r="F202" s="6">
        <v>32</v>
      </c>
    </row>
    <row r="203" spans="1:6">
      <c r="A203" s="6" t="s">
        <v>298</v>
      </c>
      <c r="B203" s="6" t="s">
        <v>7</v>
      </c>
      <c r="C203" s="6" t="s">
        <v>23</v>
      </c>
      <c r="D203" s="6" t="s">
        <v>16</v>
      </c>
      <c r="E203" s="6" t="s">
        <v>27</v>
      </c>
      <c r="F203" s="6">
        <v>38</v>
      </c>
    </row>
    <row r="204" spans="1:6">
      <c r="A204" s="6" t="s">
        <v>299</v>
      </c>
      <c r="B204" s="6" t="s">
        <v>7</v>
      </c>
      <c r="C204" s="6" t="s">
        <v>23</v>
      </c>
      <c r="D204" s="6" t="s">
        <v>16</v>
      </c>
      <c r="E204" s="6" t="s">
        <v>27</v>
      </c>
      <c r="F204" s="6">
        <v>43</v>
      </c>
    </row>
    <row r="205" spans="1:6">
      <c r="A205" s="6" t="s">
        <v>300</v>
      </c>
      <c r="B205" s="6" t="s">
        <v>8</v>
      </c>
      <c r="C205" s="6" t="s">
        <v>23</v>
      </c>
      <c r="D205" s="6" t="s">
        <v>16</v>
      </c>
      <c r="E205" s="6" t="s">
        <v>26</v>
      </c>
      <c r="F205" s="6">
        <v>37</v>
      </c>
    </row>
    <row r="206" spans="1:6">
      <c r="A206" s="6" t="s">
        <v>301</v>
      </c>
      <c r="B206" s="6" t="s">
        <v>7</v>
      </c>
      <c r="C206" s="6" t="s">
        <v>23</v>
      </c>
      <c r="D206" s="6" t="s">
        <v>16</v>
      </c>
      <c r="E206" s="6" t="s">
        <v>27</v>
      </c>
      <c r="F206" s="6">
        <v>46</v>
      </c>
    </row>
    <row r="207" spans="1:6">
      <c r="A207" s="6" t="s">
        <v>302</v>
      </c>
      <c r="B207" s="6" t="s">
        <v>7</v>
      </c>
      <c r="C207" s="6" t="s">
        <v>23</v>
      </c>
      <c r="D207" s="6" t="s">
        <v>16</v>
      </c>
      <c r="E207" s="6" t="s">
        <v>27</v>
      </c>
      <c r="F207" s="6">
        <v>33</v>
      </c>
    </row>
    <row r="208" spans="1:6">
      <c r="A208" s="6" t="s">
        <v>303</v>
      </c>
      <c r="B208" s="6" t="s">
        <v>7</v>
      </c>
      <c r="C208" s="6" t="s">
        <v>22</v>
      </c>
      <c r="D208" s="6" t="s">
        <v>16</v>
      </c>
      <c r="E208" s="6" t="s">
        <v>26</v>
      </c>
      <c r="F208" s="6">
        <v>39</v>
      </c>
    </row>
    <row r="209" spans="1:6">
      <c r="A209" s="6" t="s">
        <v>305</v>
      </c>
      <c r="B209" s="6" t="s">
        <v>7</v>
      </c>
      <c r="C209" s="6" t="s">
        <v>21</v>
      </c>
      <c r="D209" s="6" t="s">
        <v>16</v>
      </c>
      <c r="E209" s="6" t="s">
        <v>24</v>
      </c>
      <c r="F209" s="6">
        <v>22</v>
      </c>
    </row>
    <row r="210" spans="1:6">
      <c r="A210" s="6" t="s">
        <v>306</v>
      </c>
      <c r="B210" s="6" t="s">
        <v>7</v>
      </c>
      <c r="C210" s="6" t="s">
        <v>21</v>
      </c>
      <c r="D210" s="6" t="s">
        <v>16</v>
      </c>
      <c r="E210" s="6" t="s">
        <v>24</v>
      </c>
      <c r="F210" s="6">
        <v>37</v>
      </c>
    </row>
    <row r="211" spans="1:6">
      <c r="A211" s="6" t="s">
        <v>307</v>
      </c>
      <c r="B211" s="6" t="s">
        <v>7</v>
      </c>
      <c r="C211" s="6" t="s">
        <v>9</v>
      </c>
      <c r="D211" s="6" t="s">
        <v>16</v>
      </c>
      <c r="E211" s="6" t="s">
        <v>25</v>
      </c>
      <c r="F211" s="6">
        <v>28</v>
      </c>
    </row>
    <row r="212" spans="1:6">
      <c r="A212" s="6" t="s">
        <v>308</v>
      </c>
      <c r="B212" s="6" t="s">
        <v>8</v>
      </c>
      <c r="C212" s="6" t="s">
        <v>21</v>
      </c>
      <c r="D212" s="6" t="s">
        <v>16</v>
      </c>
      <c r="E212" s="6" t="s">
        <v>24</v>
      </c>
      <c r="F212" s="6">
        <v>29</v>
      </c>
    </row>
    <row r="213" spans="1:6">
      <c r="A213" s="6" t="s">
        <v>309</v>
      </c>
      <c r="B213" s="6" t="s">
        <v>7</v>
      </c>
      <c r="C213" s="6" t="s">
        <v>21</v>
      </c>
      <c r="D213" s="6" t="s">
        <v>16</v>
      </c>
      <c r="E213" s="6" t="s">
        <v>25</v>
      </c>
      <c r="F213" s="6">
        <v>30</v>
      </c>
    </row>
    <row r="214" spans="1:6">
      <c r="A214" s="6" t="s">
        <v>310</v>
      </c>
      <c r="B214" s="6" t="s">
        <v>8</v>
      </c>
      <c r="C214" s="6" t="s">
        <v>22</v>
      </c>
      <c r="D214" s="6" t="s">
        <v>16</v>
      </c>
      <c r="E214" s="6" t="s">
        <v>24</v>
      </c>
      <c r="F214" s="6">
        <v>37</v>
      </c>
    </row>
    <row r="215" spans="1:6">
      <c r="A215" s="6" t="s">
        <v>313</v>
      </c>
      <c r="B215" s="6" t="s">
        <v>7</v>
      </c>
      <c r="C215" s="6" t="s">
        <v>22</v>
      </c>
      <c r="D215" s="6" t="s">
        <v>16</v>
      </c>
      <c r="E215" s="6" t="s">
        <v>24</v>
      </c>
      <c r="F215" s="6">
        <v>38</v>
      </c>
    </row>
    <row r="216" spans="1:6">
      <c r="A216" s="6" t="s">
        <v>314</v>
      </c>
      <c r="B216" s="6" t="s">
        <v>8</v>
      </c>
      <c r="C216" s="6" t="s">
        <v>22</v>
      </c>
      <c r="D216" s="6" t="s">
        <v>16</v>
      </c>
      <c r="E216" s="6" t="s">
        <v>24</v>
      </c>
      <c r="F216" s="6">
        <v>51</v>
      </c>
    </row>
    <row r="217" spans="1:6">
      <c r="A217" s="6"/>
      <c r="B217" s="6"/>
      <c r="C217" s="6"/>
      <c r="D217" s="6"/>
      <c r="E217" s="6"/>
      <c r="F217" s="6"/>
    </row>
    <row r="218" spans="1:6">
      <c r="A218" s="6"/>
      <c r="B218" s="6"/>
      <c r="C218" s="6"/>
      <c r="D218" s="6"/>
      <c r="E218" s="6"/>
      <c r="F218" s="6"/>
    </row>
    <row r="219" spans="1:6">
      <c r="A219" s="6"/>
      <c r="B219" s="6"/>
      <c r="C219" s="6"/>
      <c r="D219" s="6"/>
      <c r="E219" s="6"/>
      <c r="F219" s="6"/>
    </row>
    <row r="220" spans="1:6">
      <c r="A220" s="6"/>
      <c r="B220" s="6"/>
      <c r="C220" s="6"/>
      <c r="D220" s="6"/>
      <c r="E220" s="6"/>
      <c r="F220" s="6"/>
    </row>
    <row r="221" spans="1:6">
      <c r="A221" s="6"/>
      <c r="B221" s="6"/>
      <c r="C221" s="6"/>
      <c r="D221" s="6"/>
      <c r="E221" s="6"/>
      <c r="F221" s="6"/>
    </row>
    <row r="222" spans="1:6">
      <c r="A222" s="6"/>
      <c r="B222" s="6"/>
      <c r="C222" s="6"/>
      <c r="D222" s="6"/>
      <c r="E222" s="6"/>
      <c r="F222" s="6"/>
    </row>
    <row r="223" spans="1:6">
      <c r="A223" s="6"/>
      <c r="B223" s="6"/>
      <c r="C223" s="6"/>
      <c r="D223" s="6"/>
      <c r="E223" s="6"/>
      <c r="F223" s="6"/>
    </row>
    <row r="224" spans="1:6">
      <c r="A224" s="6"/>
      <c r="B224" s="6"/>
      <c r="C224" s="6"/>
      <c r="D224" s="6"/>
      <c r="E224" s="6"/>
      <c r="F224" s="6"/>
    </row>
    <row r="225" spans="1:6">
      <c r="A225" s="6"/>
      <c r="B225" s="6"/>
      <c r="C225" s="6"/>
      <c r="D225" s="6"/>
      <c r="E225" s="6"/>
      <c r="F225" s="6"/>
    </row>
    <row r="226" spans="1:6">
      <c r="A226" s="6"/>
      <c r="B226" s="6"/>
      <c r="C226" s="6"/>
      <c r="D226" s="6"/>
      <c r="E226" s="6"/>
      <c r="F226" s="6"/>
    </row>
    <row r="227" spans="1:6">
      <c r="A227" s="6"/>
      <c r="B227" s="6"/>
      <c r="C227" s="6"/>
      <c r="D227" s="6"/>
      <c r="E227" s="6"/>
      <c r="F227" s="6"/>
    </row>
    <row r="228" spans="1:6">
      <c r="A228" s="6"/>
      <c r="B228" s="6"/>
      <c r="C228" s="6"/>
      <c r="D228" s="6"/>
      <c r="E228" s="6"/>
      <c r="F228" s="6"/>
    </row>
    <row r="229" spans="1:6">
      <c r="A229" s="6"/>
      <c r="B229" s="6"/>
      <c r="C229" s="6"/>
      <c r="D229" s="6"/>
      <c r="E229" s="6"/>
      <c r="F229" s="6"/>
    </row>
    <row r="230" spans="1:6">
      <c r="A230" s="6"/>
      <c r="B230" s="6"/>
      <c r="C230" s="6"/>
      <c r="D230" s="6"/>
      <c r="E230" s="6"/>
      <c r="F230" s="6"/>
    </row>
    <row r="231" spans="1:6">
      <c r="A231" s="6"/>
      <c r="B231" s="6"/>
      <c r="C231" s="6"/>
      <c r="D231" s="6"/>
      <c r="E231" s="6"/>
      <c r="F231" s="6"/>
    </row>
    <row r="232" spans="1:6">
      <c r="A232" s="6"/>
      <c r="B232" s="6"/>
      <c r="C232" s="6"/>
      <c r="D232" s="6"/>
      <c r="E232" s="6"/>
      <c r="F232" s="6"/>
    </row>
    <row r="233" spans="1:6">
      <c r="A233" s="6"/>
      <c r="B233" s="6"/>
      <c r="C233" s="6"/>
      <c r="D233" s="6"/>
      <c r="E233" s="6"/>
      <c r="F233" s="6"/>
    </row>
    <row r="234" spans="1:6">
      <c r="A234" s="6"/>
      <c r="B234" s="6"/>
      <c r="C234" s="6"/>
      <c r="D234" s="6"/>
      <c r="E234" s="6"/>
      <c r="F234" s="6"/>
    </row>
    <row r="235" spans="1:6">
      <c r="A235" s="6"/>
      <c r="B235" s="6"/>
      <c r="C235" s="6"/>
      <c r="D235" s="6"/>
      <c r="E235" s="6"/>
      <c r="F235" s="6"/>
    </row>
    <row r="236" spans="1:6">
      <c r="A236" s="6"/>
      <c r="B236" s="6"/>
      <c r="C236" s="6"/>
      <c r="D236" s="6"/>
      <c r="E236" s="6"/>
      <c r="F236" s="6"/>
    </row>
    <row r="237" spans="1:6">
      <c r="A237" s="6"/>
      <c r="B237" s="6"/>
      <c r="C237" s="6"/>
      <c r="D237" s="6"/>
      <c r="E237" s="6"/>
      <c r="F237" s="6"/>
    </row>
    <row r="238" spans="1:6">
      <c r="A238" s="6"/>
      <c r="B238" s="6"/>
      <c r="C238" s="6"/>
      <c r="D238" s="6"/>
      <c r="E238" s="6"/>
      <c r="F238" s="6"/>
    </row>
    <row r="239" spans="1:6">
      <c r="A239" s="6"/>
      <c r="B239" s="6"/>
      <c r="C239" s="6"/>
      <c r="D239" s="6"/>
      <c r="E239" s="6"/>
      <c r="F239" s="6"/>
    </row>
    <row r="240" spans="1:6">
      <c r="A240" s="6"/>
      <c r="B240" s="6"/>
      <c r="C240" s="6"/>
      <c r="D240" s="6"/>
      <c r="E240" s="6"/>
      <c r="F240" s="6"/>
    </row>
    <row r="241" spans="1:6">
      <c r="A241" s="6"/>
      <c r="B241" s="6"/>
      <c r="C241" s="6"/>
      <c r="D241" s="6"/>
      <c r="E241" s="6"/>
      <c r="F241" s="6"/>
    </row>
    <row r="242" spans="1:6">
      <c r="A242" s="6"/>
      <c r="B242" s="6"/>
      <c r="C242" s="6"/>
      <c r="D242" s="6"/>
      <c r="E242" s="6"/>
      <c r="F242" s="6"/>
    </row>
    <row r="243" spans="1:6">
      <c r="A243" s="6"/>
      <c r="B243" s="6"/>
      <c r="C243" s="6"/>
      <c r="D243" s="6"/>
      <c r="E243" s="6"/>
      <c r="F243" s="6"/>
    </row>
    <row r="244" spans="1:6">
      <c r="A244" s="6"/>
      <c r="B244" s="6"/>
      <c r="C244" s="6"/>
      <c r="D244" s="6"/>
      <c r="E244" s="6"/>
      <c r="F244" s="6"/>
    </row>
    <row r="245" spans="1:6">
      <c r="A245" s="6"/>
      <c r="B245" s="6"/>
      <c r="C245" s="6"/>
      <c r="D245" s="6"/>
      <c r="E245" s="6"/>
      <c r="F245" s="6"/>
    </row>
  </sheetData>
  <autoFilter ref="A15:F205" xr:uid="{00000000-0009-0000-0000-000002000000}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1507-D310-264E-981B-CB794081E051}">
  <dimension ref="A2:I156"/>
  <sheetViews>
    <sheetView workbookViewId="0">
      <selection sqref="A1:I1048576"/>
    </sheetView>
  </sheetViews>
  <sheetFormatPr baseColWidth="10" defaultRowHeight="15"/>
  <cols>
    <col min="2" max="2" width="37.5" bestFit="1" customWidth="1"/>
    <col min="3" max="3" width="14.33203125" customWidth="1"/>
    <col min="4" max="4" width="21" customWidth="1"/>
    <col min="5" max="5" width="43.5" bestFit="1" customWidth="1"/>
    <col min="6" max="6" width="18.1640625" bestFit="1" customWidth="1"/>
    <col min="7" max="7" width="14.5" bestFit="1" customWidth="1"/>
    <col min="8" max="8" width="17.1640625" customWidth="1"/>
    <col min="9" max="9" width="35.6640625" bestFit="1" customWidth="1"/>
  </cols>
  <sheetData>
    <row r="2" spans="2:9" ht="16">
      <c r="B2" s="16" t="s">
        <v>315</v>
      </c>
      <c r="C2" s="16" t="s">
        <v>6</v>
      </c>
      <c r="D2" s="16" t="s">
        <v>316</v>
      </c>
      <c r="E2" s="16" t="s">
        <v>317</v>
      </c>
      <c r="F2" s="16" t="s">
        <v>318</v>
      </c>
      <c r="G2" s="16" t="s">
        <v>319</v>
      </c>
      <c r="H2" s="16" t="s">
        <v>320</v>
      </c>
      <c r="I2" s="16" t="s">
        <v>321</v>
      </c>
    </row>
    <row r="3" spans="2:9">
      <c r="B3" s="17" t="s">
        <v>322</v>
      </c>
      <c r="C3" s="17" t="s">
        <v>7</v>
      </c>
      <c r="D3" s="17" t="s">
        <v>23</v>
      </c>
      <c r="E3" s="17" t="s">
        <v>323</v>
      </c>
      <c r="F3" s="17" t="s">
        <v>324</v>
      </c>
      <c r="G3" s="17">
        <v>2022</v>
      </c>
      <c r="H3" s="17" t="s">
        <v>325</v>
      </c>
      <c r="I3" s="17" t="s">
        <v>326</v>
      </c>
    </row>
    <row r="4" spans="2:9">
      <c r="B4" s="18">
        <v>126</v>
      </c>
      <c r="C4" s="18">
        <f>COUNTIF(C$31:C$156,"Masculino")</f>
        <v>87</v>
      </c>
      <c r="D4" s="18">
        <f>COUNTIF(D$31:D$156,"Doctorado")</f>
        <v>67</v>
      </c>
      <c r="E4" s="18">
        <f>COUNTIF(E$37:E$156,"Maestría en Optomecatrónica")</f>
        <v>7</v>
      </c>
      <c r="F4" s="18">
        <f>COUNTIF(F$31:F$164,"Colombia")</f>
        <v>11</v>
      </c>
      <c r="G4" s="18">
        <f>COUNTIF(G$31:G$156,"2022")</f>
        <v>12</v>
      </c>
      <c r="H4" s="18">
        <f>COUNTIF(H$31:H$156,"Ninguna")</f>
        <v>1</v>
      </c>
      <c r="I4" s="18">
        <f>COUNTIF(I$31:I$156,"Ingeniería Óptica")</f>
        <v>7</v>
      </c>
    </row>
    <row r="5" spans="2:9">
      <c r="B5" s="19"/>
      <c r="C5" s="17" t="s">
        <v>8</v>
      </c>
      <c r="D5" s="17" t="s">
        <v>22</v>
      </c>
      <c r="E5" s="17" t="s">
        <v>327</v>
      </c>
      <c r="F5" s="17" t="s">
        <v>328</v>
      </c>
      <c r="G5" s="17">
        <v>2021</v>
      </c>
      <c r="H5" s="17" t="s">
        <v>329</v>
      </c>
      <c r="I5" s="17" t="s">
        <v>330</v>
      </c>
    </row>
    <row r="6" spans="2:9">
      <c r="B6" s="19"/>
      <c r="C6" s="18">
        <f>COUNTIF(C$31:C$156,"Femenino")</f>
        <v>39</v>
      </c>
      <c r="D6" s="18">
        <f>COUNTIF(D$31:D$156,"Maestría")</f>
        <v>59</v>
      </c>
      <c r="E6" s="18">
        <f>COUNTIF(E$37:E$156,"Maestría en Ciencias (ÓPTICA)")</f>
        <v>29</v>
      </c>
      <c r="F6" s="18">
        <f>COUNTIF(F$31:F$156,"Cuba")</f>
        <v>3</v>
      </c>
      <c r="G6" s="18">
        <f>COUNTIF(G$31:G$156,"2021")</f>
        <v>38</v>
      </c>
      <c r="H6" s="18">
        <f>COUNTIF(H$31:H$156,"CONACYT")</f>
        <v>125</v>
      </c>
      <c r="I6" s="18">
        <f>COUNTIF(I$31:I$156,"Metrología Óptica")</f>
        <v>11</v>
      </c>
    </row>
    <row r="7" spans="2:9">
      <c r="B7" s="19"/>
      <c r="C7" s="19"/>
      <c r="D7" s="19"/>
      <c r="E7" s="17" t="s">
        <v>331</v>
      </c>
      <c r="F7" s="17" t="s">
        <v>332</v>
      </c>
      <c r="G7" s="17">
        <v>2020</v>
      </c>
      <c r="H7" s="17" t="s">
        <v>333</v>
      </c>
      <c r="I7" s="17" t="s">
        <v>334</v>
      </c>
    </row>
    <row r="8" spans="2:9">
      <c r="B8" s="19"/>
      <c r="C8" s="18"/>
      <c r="D8" s="19"/>
      <c r="E8" s="18">
        <f>COUNTIF(E$31:E$156,"Doctorado en Ciencias (ÓPTICA)")</f>
        <v>40</v>
      </c>
      <c r="F8" s="18">
        <f>COUNTIF(F$31:F$156,"EUA")</f>
        <v>1</v>
      </c>
      <c r="G8" s="18">
        <f>COUNTIF(G$31:G$156,"2020")</f>
        <v>42</v>
      </c>
      <c r="H8" s="18">
        <f>COUNTIF(H$31:H$156,"CONACYT - SENER")</f>
        <v>0</v>
      </c>
      <c r="I8" s="18">
        <f>COUNTIF(I$31:I$156,"Fotónica")</f>
        <v>35</v>
      </c>
    </row>
    <row r="9" spans="2:9">
      <c r="B9" s="19"/>
      <c r="C9" s="19"/>
      <c r="D9" s="19"/>
      <c r="E9" s="17" t="s">
        <v>335</v>
      </c>
      <c r="F9" s="17" t="s">
        <v>336</v>
      </c>
      <c r="G9" s="17">
        <v>2019</v>
      </c>
      <c r="H9" s="17" t="s">
        <v>337</v>
      </c>
      <c r="I9" s="17" t="s">
        <v>338</v>
      </c>
    </row>
    <row r="10" spans="2:9">
      <c r="B10" s="19"/>
      <c r="C10" s="19"/>
      <c r="D10" s="19"/>
      <c r="E10" s="18">
        <f>COUNTIF(E$37:E$156,"Maestría Interinstitucional en Ciencia y Tecnología ")</f>
        <v>23</v>
      </c>
      <c r="F10" s="18">
        <f>COUNTIF(F$37:F$156,"Kenia")</f>
        <v>0</v>
      </c>
      <c r="G10" s="18">
        <f>COUNTIF(G$37:G$156,"2019")</f>
        <v>19</v>
      </c>
      <c r="H10" s="18">
        <f>COUNTIF(H$31:H$156,"Pendiente")</f>
        <v>0</v>
      </c>
      <c r="I10" s="18">
        <f>COUNTIF(I$31:I$156,"Fibras ópticas y láseres")</f>
        <v>7</v>
      </c>
    </row>
    <row r="11" spans="2:9">
      <c r="B11" s="19"/>
      <c r="C11" s="19"/>
      <c r="D11" s="19"/>
      <c r="E11" s="17" t="s">
        <v>339</v>
      </c>
      <c r="F11" s="17" t="s">
        <v>340</v>
      </c>
      <c r="G11" s="17">
        <v>2018</v>
      </c>
      <c r="H11" s="19"/>
      <c r="I11" s="17" t="s">
        <v>341</v>
      </c>
    </row>
    <row r="12" spans="2:9">
      <c r="B12" s="19"/>
      <c r="C12" s="19"/>
      <c r="D12" s="19"/>
      <c r="E12" s="18">
        <f>COUNTIF(E$37:E$156,"Doctorado Interinstitucional en Ciencia y Tecnología ")</f>
        <v>27</v>
      </c>
      <c r="F12" s="18">
        <f>COUNTIF(F$31:F$156,"México")</f>
        <v>108</v>
      </c>
      <c r="G12" s="18">
        <f>COUNTIF(G$37:G$156,"2018")</f>
        <v>11</v>
      </c>
      <c r="H12" s="19"/>
      <c r="I12" s="18">
        <f>COUNTIF(I$31:I$156,"Óptica física")</f>
        <v>7</v>
      </c>
    </row>
    <row r="13" spans="2:9">
      <c r="B13" s="19"/>
      <c r="C13" s="19"/>
      <c r="D13" s="19"/>
      <c r="E13" s="19"/>
      <c r="F13" s="17" t="s">
        <v>342</v>
      </c>
      <c r="G13" s="17">
        <v>2017</v>
      </c>
      <c r="H13" s="19"/>
      <c r="I13" s="17" t="s">
        <v>343</v>
      </c>
    </row>
    <row r="14" spans="2:9">
      <c r="B14" s="19"/>
      <c r="C14" s="19"/>
      <c r="D14" s="19"/>
      <c r="E14" s="19"/>
      <c r="F14" s="18">
        <f>COUNTIF(F$37:F$156,"Panamá")</f>
        <v>2</v>
      </c>
      <c r="G14" s="18">
        <f>COUNTIF(G$37:G$156,"2017")</f>
        <v>4</v>
      </c>
      <c r="H14" s="19"/>
      <c r="I14" s="18">
        <f>COUNTIF(I$31:I$156,"Robótica y sistemas de control")</f>
        <v>2</v>
      </c>
    </row>
    <row r="15" spans="2:9">
      <c r="B15" s="19"/>
      <c r="C15" s="19"/>
      <c r="D15" s="19"/>
      <c r="E15" s="19"/>
      <c r="F15" s="17" t="s">
        <v>344</v>
      </c>
      <c r="G15" s="17">
        <v>2016</v>
      </c>
      <c r="H15" s="19"/>
      <c r="I15" s="17" t="s">
        <v>345</v>
      </c>
    </row>
    <row r="16" spans="2:9">
      <c r="B16" s="19"/>
      <c r="C16" s="19"/>
      <c r="D16" s="19"/>
      <c r="E16" s="19"/>
      <c r="F16" s="18">
        <f>COUNTIF(F$37:F$156,"Perú")</f>
        <v>0</v>
      </c>
      <c r="G16" s="18">
        <f>COUNTIF(G$37:G$156,"2016")</f>
        <v>0</v>
      </c>
      <c r="H16" s="19"/>
      <c r="I16" s="18">
        <f>COUNTIF(I$31:I$156,"Sensores")</f>
        <v>2</v>
      </c>
    </row>
    <row r="17" spans="1:9">
      <c r="B17" s="19"/>
      <c r="C17" s="19"/>
      <c r="D17" s="19"/>
      <c r="E17" s="19"/>
      <c r="F17" s="17" t="s">
        <v>346</v>
      </c>
      <c r="G17" s="20"/>
      <c r="H17" s="19"/>
      <c r="I17" s="17" t="s">
        <v>347</v>
      </c>
    </row>
    <row r="18" spans="1:9">
      <c r="B18" s="19"/>
      <c r="C18" s="19"/>
      <c r="D18" s="19"/>
      <c r="E18" s="19"/>
      <c r="F18" s="18">
        <f>COUNTIF(F$31:F$156,"Venezuela")</f>
        <v>1</v>
      </c>
      <c r="G18" s="18"/>
      <c r="H18" s="19"/>
      <c r="I18" s="18">
        <f>COUNTIF(I$31:I$156,"Mecatrónica")</f>
        <v>17</v>
      </c>
    </row>
    <row r="19" spans="1:9">
      <c r="B19" s="19"/>
      <c r="C19" s="19"/>
      <c r="D19" s="19"/>
      <c r="E19" s="19"/>
      <c r="F19" s="17" t="s">
        <v>348</v>
      </c>
      <c r="G19" s="18"/>
      <c r="H19" s="19"/>
      <c r="I19" s="17" t="s">
        <v>349</v>
      </c>
    </row>
    <row r="20" spans="1:9">
      <c r="B20" s="19"/>
      <c r="C20" s="19"/>
      <c r="D20" s="19"/>
      <c r="E20" s="19"/>
      <c r="F20" s="18">
        <f>COUNTIF(F$31:F$156,"Zambia")</f>
        <v>0</v>
      </c>
      <c r="G20" s="18"/>
      <c r="H20" s="19"/>
      <c r="I20" s="18">
        <f>COUNTIF(I$31:I$156,"Energía")</f>
        <v>0</v>
      </c>
    </row>
    <row r="21" spans="1:9">
      <c r="B21" s="19"/>
      <c r="C21" s="19"/>
      <c r="D21" s="19"/>
      <c r="E21" s="19"/>
      <c r="F21" s="20"/>
      <c r="G21" s="18"/>
      <c r="H21" s="19"/>
      <c r="I21" s="17" t="s">
        <v>350</v>
      </c>
    </row>
    <row r="22" spans="1:9">
      <c r="B22" s="19"/>
      <c r="C22" s="19"/>
      <c r="D22" s="19"/>
      <c r="E22" s="19"/>
      <c r="F22" s="18"/>
      <c r="G22" s="18"/>
      <c r="H22" s="19"/>
      <c r="I22" s="18">
        <f>COUNTIF(I$31:I$156,"Ingeniería Ambiental")</f>
        <v>8</v>
      </c>
    </row>
    <row r="23" spans="1:9">
      <c r="B23" s="19"/>
      <c r="C23" s="19"/>
      <c r="D23" s="19"/>
      <c r="E23" s="19"/>
      <c r="F23" s="19"/>
      <c r="G23" s="19"/>
      <c r="H23" s="19"/>
      <c r="I23" s="21" t="s">
        <v>351</v>
      </c>
    </row>
    <row r="24" spans="1:9">
      <c r="B24" s="19"/>
      <c r="C24" s="19"/>
      <c r="D24" s="19"/>
      <c r="E24" s="19"/>
      <c r="F24" s="19"/>
      <c r="G24" s="19"/>
      <c r="H24" s="19"/>
      <c r="I24" s="18">
        <f>COUNTIF(I$31:I$156,"Mecatrónica y diseño mecánico")</f>
        <v>20</v>
      </c>
    </row>
    <row r="25" spans="1:9">
      <c r="B25" s="19"/>
      <c r="C25" s="19"/>
      <c r="D25" s="19"/>
      <c r="E25" s="19"/>
      <c r="F25" s="19"/>
      <c r="G25" s="19"/>
      <c r="H25" s="19"/>
      <c r="I25" s="21" t="s">
        <v>352</v>
      </c>
    </row>
    <row r="26" spans="1:9">
      <c r="B26" s="19"/>
      <c r="C26" s="19"/>
      <c r="D26" s="19"/>
      <c r="E26" s="19"/>
      <c r="F26" s="19"/>
      <c r="G26" s="19"/>
      <c r="H26" s="19"/>
      <c r="I26" s="18">
        <f>COUNTIF(I$31:I$156,"Diseño y desarrollo de sistemas mecánicos")</f>
        <v>1</v>
      </c>
    </row>
    <row r="27" spans="1:9">
      <c r="B27" s="19"/>
      <c r="C27" s="19"/>
      <c r="D27" s="19"/>
      <c r="E27" s="19"/>
      <c r="F27" s="19"/>
      <c r="G27" s="19"/>
      <c r="H27" s="19"/>
      <c r="I27" s="21" t="s">
        <v>353</v>
      </c>
    </row>
    <row r="28" spans="1:9">
      <c r="B28" s="19"/>
      <c r="C28" s="19"/>
      <c r="D28" s="19"/>
      <c r="E28" s="19"/>
      <c r="F28" s="19"/>
      <c r="G28" s="19"/>
      <c r="H28" s="19"/>
      <c r="I28" s="18">
        <f>COUNTIF(I$31:I$156,"Por definir")</f>
        <v>8</v>
      </c>
    </row>
    <row r="29" spans="1:9">
      <c r="B29" s="19"/>
      <c r="C29" s="19"/>
      <c r="D29" s="19"/>
      <c r="E29" s="19"/>
      <c r="F29" s="19"/>
      <c r="G29" s="19"/>
      <c r="H29" s="19"/>
      <c r="I29" s="19"/>
    </row>
    <row r="30" spans="1:9" ht="16" thickBot="1">
      <c r="B30" s="22" t="s">
        <v>354</v>
      </c>
      <c r="C30" s="23" t="s">
        <v>6</v>
      </c>
      <c r="D30" s="23" t="s">
        <v>316</v>
      </c>
      <c r="E30" s="22" t="s">
        <v>355</v>
      </c>
      <c r="F30" s="24" t="s">
        <v>318</v>
      </c>
      <c r="G30" s="24" t="s">
        <v>356</v>
      </c>
      <c r="H30" s="25" t="s">
        <v>357</v>
      </c>
      <c r="I30" s="25" t="s">
        <v>358</v>
      </c>
    </row>
    <row r="31" spans="1:9" ht="17" thickTop="1" thickBot="1">
      <c r="A31">
        <v>1</v>
      </c>
      <c r="B31" s="26" t="s">
        <v>359</v>
      </c>
      <c r="C31" s="27" t="s">
        <v>360</v>
      </c>
      <c r="D31" s="28" t="s">
        <v>23</v>
      </c>
      <c r="E31" s="27" t="s">
        <v>361</v>
      </c>
      <c r="F31" s="27" t="s">
        <v>340</v>
      </c>
      <c r="G31" s="29">
        <v>2022</v>
      </c>
      <c r="H31" s="30" t="s">
        <v>329</v>
      </c>
      <c r="I31" s="28" t="s">
        <v>353</v>
      </c>
    </row>
    <row r="32" spans="1:9" ht="17" thickTop="1" thickBot="1">
      <c r="A32">
        <v>2</v>
      </c>
      <c r="B32" s="26" t="s">
        <v>362</v>
      </c>
      <c r="C32" s="31" t="s">
        <v>360</v>
      </c>
      <c r="D32" s="28" t="s">
        <v>23</v>
      </c>
      <c r="E32" s="27" t="s">
        <v>361</v>
      </c>
      <c r="F32" s="27" t="s">
        <v>340</v>
      </c>
      <c r="G32" s="29">
        <v>2022</v>
      </c>
      <c r="H32" s="30" t="s">
        <v>329</v>
      </c>
      <c r="I32" s="32" t="s">
        <v>353</v>
      </c>
    </row>
    <row r="33" spans="1:9" ht="17" thickTop="1" thickBot="1">
      <c r="A33">
        <v>3</v>
      </c>
      <c r="B33" s="26" t="s">
        <v>363</v>
      </c>
      <c r="C33" s="31" t="s">
        <v>364</v>
      </c>
      <c r="D33" s="28" t="s">
        <v>23</v>
      </c>
      <c r="E33" s="27" t="s">
        <v>361</v>
      </c>
      <c r="F33" s="27" t="s">
        <v>340</v>
      </c>
      <c r="G33" s="29">
        <v>2022</v>
      </c>
      <c r="H33" s="30" t="s">
        <v>329</v>
      </c>
      <c r="I33" s="32" t="s">
        <v>353</v>
      </c>
    </row>
    <row r="34" spans="1:9" ht="17" thickTop="1" thickBot="1">
      <c r="A34">
        <v>4</v>
      </c>
      <c r="B34" s="26" t="s">
        <v>365</v>
      </c>
      <c r="C34" s="31" t="s">
        <v>364</v>
      </c>
      <c r="D34" s="28" t="s">
        <v>23</v>
      </c>
      <c r="E34" s="27" t="s">
        <v>361</v>
      </c>
      <c r="F34" s="27" t="s">
        <v>324</v>
      </c>
      <c r="G34" s="29">
        <v>2022</v>
      </c>
      <c r="H34" s="30" t="s">
        <v>329</v>
      </c>
      <c r="I34" s="32" t="s">
        <v>353</v>
      </c>
    </row>
    <row r="35" spans="1:9" ht="17" thickTop="1" thickBot="1">
      <c r="A35">
        <v>5</v>
      </c>
      <c r="B35" s="26" t="s">
        <v>366</v>
      </c>
      <c r="C35" s="27" t="s">
        <v>364</v>
      </c>
      <c r="D35" s="28" t="s">
        <v>23</v>
      </c>
      <c r="E35" s="27" t="s">
        <v>361</v>
      </c>
      <c r="F35" s="27" t="s">
        <v>340</v>
      </c>
      <c r="G35" s="29">
        <v>2021</v>
      </c>
      <c r="H35" s="30" t="s">
        <v>329</v>
      </c>
      <c r="I35" s="27" t="s">
        <v>341</v>
      </c>
    </row>
    <row r="36" spans="1:9" ht="17" thickTop="1" thickBot="1">
      <c r="A36">
        <v>6</v>
      </c>
      <c r="B36" s="33" t="s">
        <v>367</v>
      </c>
      <c r="C36" s="31" t="s">
        <v>364</v>
      </c>
      <c r="D36" s="28" t="s">
        <v>23</v>
      </c>
      <c r="E36" s="27" t="s">
        <v>361</v>
      </c>
      <c r="F36" s="27" t="s">
        <v>340</v>
      </c>
      <c r="G36" s="29">
        <v>2021</v>
      </c>
      <c r="H36" s="30" t="s">
        <v>329</v>
      </c>
      <c r="I36" s="27" t="s">
        <v>334</v>
      </c>
    </row>
    <row r="37" spans="1:9" ht="17" thickTop="1" thickBot="1">
      <c r="A37">
        <v>7</v>
      </c>
      <c r="B37" s="33" t="s">
        <v>368</v>
      </c>
      <c r="C37" s="27" t="s">
        <v>364</v>
      </c>
      <c r="D37" s="28" t="s">
        <v>23</v>
      </c>
      <c r="E37" s="27" t="s">
        <v>361</v>
      </c>
      <c r="F37" s="27" t="s">
        <v>340</v>
      </c>
      <c r="G37" s="29">
        <v>2020</v>
      </c>
      <c r="H37" s="30" t="s">
        <v>329</v>
      </c>
      <c r="I37" s="27" t="s">
        <v>369</v>
      </c>
    </row>
    <row r="38" spans="1:9" ht="17" thickTop="1" thickBot="1">
      <c r="A38">
        <v>8</v>
      </c>
      <c r="B38" s="33" t="s">
        <v>370</v>
      </c>
      <c r="C38" s="27" t="s">
        <v>360</v>
      </c>
      <c r="D38" s="28" t="s">
        <v>23</v>
      </c>
      <c r="E38" s="27" t="s">
        <v>361</v>
      </c>
      <c r="F38" s="27" t="s">
        <v>324</v>
      </c>
      <c r="G38" s="29">
        <v>2020</v>
      </c>
      <c r="H38" s="30" t="s">
        <v>329</v>
      </c>
      <c r="I38" s="27" t="s">
        <v>334</v>
      </c>
    </row>
    <row r="39" spans="1:9" ht="17" thickTop="1" thickBot="1">
      <c r="A39">
        <v>9</v>
      </c>
      <c r="B39" s="33" t="s">
        <v>371</v>
      </c>
      <c r="C39" s="27" t="s">
        <v>360</v>
      </c>
      <c r="D39" s="28" t="s">
        <v>23</v>
      </c>
      <c r="E39" s="27" t="s">
        <v>361</v>
      </c>
      <c r="F39" s="27" t="s">
        <v>340</v>
      </c>
      <c r="G39" s="29">
        <v>2020</v>
      </c>
      <c r="H39" s="30" t="s">
        <v>329</v>
      </c>
      <c r="I39" s="27" t="s">
        <v>334</v>
      </c>
    </row>
    <row r="40" spans="1:9" ht="17" thickTop="1" thickBot="1">
      <c r="A40">
        <v>10</v>
      </c>
      <c r="B40" s="33" t="s">
        <v>372</v>
      </c>
      <c r="C40" s="27" t="s">
        <v>364</v>
      </c>
      <c r="D40" s="28" t="s">
        <v>23</v>
      </c>
      <c r="E40" s="27" t="s">
        <v>361</v>
      </c>
      <c r="F40" s="27" t="s">
        <v>340</v>
      </c>
      <c r="G40" s="29">
        <v>2020</v>
      </c>
      <c r="H40" s="30" t="s">
        <v>329</v>
      </c>
      <c r="I40" s="27" t="s">
        <v>338</v>
      </c>
    </row>
    <row r="41" spans="1:9" ht="17" thickTop="1" thickBot="1">
      <c r="A41">
        <v>11</v>
      </c>
      <c r="B41" s="33" t="s">
        <v>373</v>
      </c>
      <c r="C41" s="27" t="s">
        <v>364</v>
      </c>
      <c r="D41" s="28" t="s">
        <v>23</v>
      </c>
      <c r="E41" s="27" t="s">
        <v>361</v>
      </c>
      <c r="F41" s="27" t="s">
        <v>340</v>
      </c>
      <c r="G41" s="29">
        <v>2020</v>
      </c>
      <c r="H41" s="30" t="s">
        <v>329</v>
      </c>
      <c r="I41" s="27" t="s">
        <v>334</v>
      </c>
    </row>
    <row r="42" spans="1:9" ht="17" thickTop="1" thickBot="1">
      <c r="A42">
        <v>12</v>
      </c>
      <c r="B42" s="33" t="s">
        <v>374</v>
      </c>
      <c r="C42" s="27" t="s">
        <v>364</v>
      </c>
      <c r="D42" s="28" t="s">
        <v>23</v>
      </c>
      <c r="E42" s="27" t="s">
        <v>361</v>
      </c>
      <c r="F42" s="27" t="s">
        <v>340</v>
      </c>
      <c r="G42" s="29">
        <v>2020</v>
      </c>
      <c r="H42" s="30" t="s">
        <v>329</v>
      </c>
      <c r="I42" s="27" t="s">
        <v>334</v>
      </c>
    </row>
    <row r="43" spans="1:9" ht="17" thickTop="1" thickBot="1">
      <c r="A43">
        <v>13</v>
      </c>
      <c r="B43" s="33" t="s">
        <v>375</v>
      </c>
      <c r="C43" s="27" t="s">
        <v>360</v>
      </c>
      <c r="D43" s="28" t="s">
        <v>23</v>
      </c>
      <c r="E43" s="27" t="s">
        <v>361</v>
      </c>
      <c r="F43" s="27" t="s">
        <v>340</v>
      </c>
      <c r="G43" s="29">
        <v>2020</v>
      </c>
      <c r="H43" s="30" t="s">
        <v>329</v>
      </c>
      <c r="I43" s="27" t="s">
        <v>334</v>
      </c>
    </row>
    <row r="44" spans="1:9" ht="17" thickTop="1" thickBot="1">
      <c r="A44">
        <v>14</v>
      </c>
      <c r="B44" s="33" t="s">
        <v>376</v>
      </c>
      <c r="C44" s="27" t="s">
        <v>364</v>
      </c>
      <c r="D44" s="28" t="s">
        <v>23</v>
      </c>
      <c r="E44" s="27" t="s">
        <v>361</v>
      </c>
      <c r="F44" s="27" t="s">
        <v>340</v>
      </c>
      <c r="G44" s="29">
        <v>2020</v>
      </c>
      <c r="H44" s="30" t="s">
        <v>329</v>
      </c>
      <c r="I44" s="27" t="s">
        <v>334</v>
      </c>
    </row>
    <row r="45" spans="1:9" ht="17" thickTop="1" thickBot="1">
      <c r="A45">
        <v>15</v>
      </c>
      <c r="B45" s="33" t="s">
        <v>377</v>
      </c>
      <c r="C45" s="27" t="s">
        <v>364</v>
      </c>
      <c r="D45" s="28" t="s">
        <v>23</v>
      </c>
      <c r="E45" s="27" t="s">
        <v>361</v>
      </c>
      <c r="F45" s="27" t="s">
        <v>342</v>
      </c>
      <c r="G45" s="29">
        <v>2020</v>
      </c>
      <c r="H45" s="30" t="s">
        <v>329</v>
      </c>
      <c r="I45" s="27" t="s">
        <v>334</v>
      </c>
    </row>
    <row r="46" spans="1:9" ht="17" thickTop="1" thickBot="1">
      <c r="A46">
        <v>16</v>
      </c>
      <c r="B46" s="33" t="s">
        <v>378</v>
      </c>
      <c r="C46" s="27" t="s">
        <v>364</v>
      </c>
      <c r="D46" s="28" t="s">
        <v>23</v>
      </c>
      <c r="E46" s="27" t="s">
        <v>361</v>
      </c>
      <c r="F46" s="27" t="s">
        <v>324</v>
      </c>
      <c r="G46" s="29">
        <v>2020</v>
      </c>
      <c r="H46" s="30" t="s">
        <v>329</v>
      </c>
      <c r="I46" s="27" t="s">
        <v>334</v>
      </c>
    </row>
    <row r="47" spans="1:9" ht="17" thickTop="1" thickBot="1">
      <c r="A47">
        <v>17</v>
      </c>
      <c r="B47" s="33" t="s">
        <v>379</v>
      </c>
      <c r="C47" s="27" t="s">
        <v>360</v>
      </c>
      <c r="D47" s="28" t="s">
        <v>23</v>
      </c>
      <c r="E47" s="27" t="s">
        <v>361</v>
      </c>
      <c r="F47" s="27" t="s">
        <v>340</v>
      </c>
      <c r="G47" s="29">
        <v>2020</v>
      </c>
      <c r="H47" s="30" t="s">
        <v>329</v>
      </c>
      <c r="I47" s="27" t="s">
        <v>369</v>
      </c>
    </row>
    <row r="48" spans="1:9" ht="17" thickTop="1" thickBot="1">
      <c r="A48">
        <v>18</v>
      </c>
      <c r="B48" s="33" t="s">
        <v>380</v>
      </c>
      <c r="C48" s="27" t="s">
        <v>364</v>
      </c>
      <c r="D48" s="28" t="s">
        <v>23</v>
      </c>
      <c r="E48" s="27" t="s">
        <v>361</v>
      </c>
      <c r="F48" s="27" t="s">
        <v>340</v>
      </c>
      <c r="G48" s="29">
        <v>2020</v>
      </c>
      <c r="H48" s="30" t="s">
        <v>329</v>
      </c>
      <c r="I48" s="27" t="s">
        <v>369</v>
      </c>
    </row>
    <row r="49" spans="1:9" ht="17" thickTop="1" thickBot="1">
      <c r="A49">
        <v>19</v>
      </c>
      <c r="B49" s="33" t="s">
        <v>381</v>
      </c>
      <c r="C49" s="27" t="s">
        <v>360</v>
      </c>
      <c r="D49" s="28" t="s">
        <v>23</v>
      </c>
      <c r="E49" s="27" t="s">
        <v>361</v>
      </c>
      <c r="F49" s="27" t="s">
        <v>340</v>
      </c>
      <c r="G49" s="29">
        <v>2020</v>
      </c>
      <c r="H49" s="30" t="s">
        <v>329</v>
      </c>
      <c r="I49" s="27" t="s">
        <v>334</v>
      </c>
    </row>
    <row r="50" spans="1:9" ht="17" thickTop="1" thickBot="1">
      <c r="A50">
        <v>20</v>
      </c>
      <c r="B50" s="33" t="s">
        <v>382</v>
      </c>
      <c r="C50" s="27" t="s">
        <v>364</v>
      </c>
      <c r="D50" s="28" t="s">
        <v>23</v>
      </c>
      <c r="E50" s="27" t="s">
        <v>361</v>
      </c>
      <c r="F50" s="27" t="s">
        <v>324</v>
      </c>
      <c r="G50" s="29">
        <v>2020</v>
      </c>
      <c r="H50" s="30" t="s">
        <v>329</v>
      </c>
      <c r="I50" s="27" t="s">
        <v>338</v>
      </c>
    </row>
    <row r="51" spans="1:9" ht="17" thickTop="1" thickBot="1">
      <c r="A51">
        <v>21</v>
      </c>
      <c r="B51" s="33" t="s">
        <v>383</v>
      </c>
      <c r="C51" s="27" t="s">
        <v>360</v>
      </c>
      <c r="D51" s="28" t="s">
        <v>23</v>
      </c>
      <c r="E51" s="27" t="s">
        <v>361</v>
      </c>
      <c r="F51" s="27" t="s">
        <v>340</v>
      </c>
      <c r="G51" s="29">
        <v>2020</v>
      </c>
      <c r="H51" s="30" t="s">
        <v>329</v>
      </c>
      <c r="I51" s="27" t="s">
        <v>334</v>
      </c>
    </row>
    <row r="52" spans="1:9" ht="17" thickTop="1" thickBot="1">
      <c r="A52">
        <v>22</v>
      </c>
      <c r="B52" s="34" t="s">
        <v>384</v>
      </c>
      <c r="C52" s="27" t="s">
        <v>360</v>
      </c>
      <c r="D52" s="28" t="s">
        <v>23</v>
      </c>
      <c r="E52" s="27" t="s">
        <v>361</v>
      </c>
      <c r="F52" s="27" t="s">
        <v>340</v>
      </c>
      <c r="G52" s="29">
        <v>2019</v>
      </c>
      <c r="H52" s="30" t="s">
        <v>329</v>
      </c>
      <c r="I52" s="27" t="s">
        <v>334</v>
      </c>
    </row>
    <row r="53" spans="1:9" ht="17" thickTop="1" thickBot="1">
      <c r="A53">
        <v>23</v>
      </c>
      <c r="B53" s="34" t="s">
        <v>385</v>
      </c>
      <c r="C53" s="27" t="s">
        <v>364</v>
      </c>
      <c r="D53" s="28" t="s">
        <v>23</v>
      </c>
      <c r="E53" s="27" t="s">
        <v>361</v>
      </c>
      <c r="F53" s="27" t="s">
        <v>340</v>
      </c>
      <c r="G53" s="29">
        <v>2019</v>
      </c>
      <c r="H53" s="30" t="s">
        <v>329</v>
      </c>
      <c r="I53" s="27" t="s">
        <v>369</v>
      </c>
    </row>
    <row r="54" spans="1:9" ht="17" thickTop="1" thickBot="1">
      <c r="A54">
        <v>24</v>
      </c>
      <c r="B54" s="34" t="s">
        <v>386</v>
      </c>
      <c r="C54" s="27" t="s">
        <v>360</v>
      </c>
      <c r="D54" s="28" t="s">
        <v>23</v>
      </c>
      <c r="E54" s="27" t="s">
        <v>361</v>
      </c>
      <c r="F54" s="27" t="s">
        <v>328</v>
      </c>
      <c r="G54" s="29">
        <v>2019</v>
      </c>
      <c r="H54" s="30" t="s">
        <v>329</v>
      </c>
      <c r="I54" s="27" t="s">
        <v>341</v>
      </c>
    </row>
    <row r="55" spans="1:9" ht="17" thickTop="1" thickBot="1">
      <c r="A55">
        <v>25</v>
      </c>
      <c r="B55" s="34" t="s">
        <v>387</v>
      </c>
      <c r="C55" s="27" t="s">
        <v>364</v>
      </c>
      <c r="D55" s="28" t="s">
        <v>23</v>
      </c>
      <c r="E55" s="27" t="s">
        <v>361</v>
      </c>
      <c r="F55" s="27" t="s">
        <v>328</v>
      </c>
      <c r="G55" s="29">
        <v>2019</v>
      </c>
      <c r="H55" s="30" t="s">
        <v>329</v>
      </c>
      <c r="I55" s="27" t="s">
        <v>341</v>
      </c>
    </row>
    <row r="56" spans="1:9" ht="17" thickTop="1" thickBot="1">
      <c r="A56">
        <v>26</v>
      </c>
      <c r="B56" s="34" t="s">
        <v>388</v>
      </c>
      <c r="C56" s="27" t="s">
        <v>360</v>
      </c>
      <c r="D56" s="28" t="s">
        <v>23</v>
      </c>
      <c r="E56" s="27" t="s">
        <v>361</v>
      </c>
      <c r="F56" s="27" t="s">
        <v>328</v>
      </c>
      <c r="G56" s="29">
        <v>2019</v>
      </c>
      <c r="H56" s="30" t="s">
        <v>329</v>
      </c>
      <c r="I56" s="27" t="s">
        <v>369</v>
      </c>
    </row>
    <row r="57" spans="1:9" ht="17" thickTop="1" thickBot="1">
      <c r="A57">
        <v>27</v>
      </c>
      <c r="B57" s="34" t="s">
        <v>389</v>
      </c>
      <c r="C57" s="27" t="s">
        <v>364</v>
      </c>
      <c r="D57" s="28" t="s">
        <v>23</v>
      </c>
      <c r="E57" s="27" t="s">
        <v>361</v>
      </c>
      <c r="F57" s="27" t="s">
        <v>324</v>
      </c>
      <c r="G57" s="29">
        <v>2019</v>
      </c>
      <c r="H57" s="30" t="s">
        <v>329</v>
      </c>
      <c r="I57" s="27" t="s">
        <v>334</v>
      </c>
    </row>
    <row r="58" spans="1:9" ht="17" thickTop="1" thickBot="1">
      <c r="A58">
        <v>28</v>
      </c>
      <c r="B58" s="34" t="s">
        <v>390</v>
      </c>
      <c r="C58" s="27" t="s">
        <v>364</v>
      </c>
      <c r="D58" s="28" t="s">
        <v>23</v>
      </c>
      <c r="E58" s="27" t="s">
        <v>361</v>
      </c>
      <c r="F58" s="27" t="s">
        <v>340</v>
      </c>
      <c r="G58" s="29">
        <v>2019</v>
      </c>
      <c r="H58" s="30" t="s">
        <v>329</v>
      </c>
      <c r="I58" s="27" t="s">
        <v>369</v>
      </c>
    </row>
    <row r="59" spans="1:9" ht="17" thickTop="1" thickBot="1">
      <c r="A59">
        <v>29</v>
      </c>
      <c r="B59" s="34" t="s">
        <v>391</v>
      </c>
      <c r="C59" s="27" t="s">
        <v>364</v>
      </c>
      <c r="D59" s="28" t="s">
        <v>23</v>
      </c>
      <c r="E59" s="27" t="s">
        <v>361</v>
      </c>
      <c r="F59" s="27" t="s">
        <v>324</v>
      </c>
      <c r="G59" s="29">
        <v>2019</v>
      </c>
      <c r="H59" s="30" t="s">
        <v>329</v>
      </c>
      <c r="I59" s="27" t="s">
        <v>334</v>
      </c>
    </row>
    <row r="60" spans="1:9" ht="17" thickTop="1" thickBot="1">
      <c r="A60">
        <v>30</v>
      </c>
      <c r="B60" s="33" t="s">
        <v>392</v>
      </c>
      <c r="C60" s="27" t="s">
        <v>364</v>
      </c>
      <c r="D60" s="28" t="s">
        <v>23</v>
      </c>
      <c r="E60" s="27" t="s">
        <v>361</v>
      </c>
      <c r="F60" s="27" t="s">
        <v>324</v>
      </c>
      <c r="G60" s="29">
        <v>2018</v>
      </c>
      <c r="H60" s="30" t="s">
        <v>329</v>
      </c>
      <c r="I60" s="27" t="s">
        <v>341</v>
      </c>
    </row>
    <row r="61" spans="1:9" ht="17" thickTop="1" thickBot="1">
      <c r="A61">
        <v>31</v>
      </c>
      <c r="B61" s="33" t="s">
        <v>393</v>
      </c>
      <c r="C61" s="27" t="s">
        <v>364</v>
      </c>
      <c r="D61" s="28" t="s">
        <v>23</v>
      </c>
      <c r="E61" s="27" t="s">
        <v>361</v>
      </c>
      <c r="F61" s="27" t="s">
        <v>340</v>
      </c>
      <c r="G61" s="29">
        <v>2018</v>
      </c>
      <c r="H61" s="30" t="s">
        <v>329</v>
      </c>
      <c r="I61" s="27" t="s">
        <v>338</v>
      </c>
    </row>
    <row r="62" spans="1:9" ht="17" thickTop="1" thickBot="1">
      <c r="A62">
        <v>32</v>
      </c>
      <c r="B62" s="33" t="s">
        <v>394</v>
      </c>
      <c r="C62" s="27" t="s">
        <v>360</v>
      </c>
      <c r="D62" s="28" t="s">
        <v>23</v>
      </c>
      <c r="E62" s="27" t="s">
        <v>361</v>
      </c>
      <c r="F62" s="27" t="s">
        <v>340</v>
      </c>
      <c r="G62" s="29">
        <v>2018</v>
      </c>
      <c r="H62" s="30" t="s">
        <v>329</v>
      </c>
      <c r="I62" s="27" t="s">
        <v>338</v>
      </c>
    </row>
    <row r="63" spans="1:9" ht="17" thickTop="1" thickBot="1">
      <c r="A63">
        <v>33</v>
      </c>
      <c r="B63" s="33" t="s">
        <v>395</v>
      </c>
      <c r="C63" s="27" t="s">
        <v>364</v>
      </c>
      <c r="D63" s="28" t="s">
        <v>23</v>
      </c>
      <c r="E63" s="27" t="s">
        <v>361</v>
      </c>
      <c r="F63" s="27" t="s">
        <v>340</v>
      </c>
      <c r="G63" s="29">
        <v>2018</v>
      </c>
      <c r="H63" s="30" t="s">
        <v>329</v>
      </c>
      <c r="I63" s="27" t="s">
        <v>334</v>
      </c>
    </row>
    <row r="64" spans="1:9" ht="17" thickTop="1" thickBot="1">
      <c r="A64">
        <v>34</v>
      </c>
      <c r="B64" s="33" t="s">
        <v>396</v>
      </c>
      <c r="C64" s="27" t="s">
        <v>364</v>
      </c>
      <c r="D64" s="28" t="s">
        <v>23</v>
      </c>
      <c r="E64" s="27" t="s">
        <v>361</v>
      </c>
      <c r="F64" s="27" t="s">
        <v>340</v>
      </c>
      <c r="G64" s="29">
        <v>2018</v>
      </c>
      <c r="H64" s="30" t="s">
        <v>329</v>
      </c>
      <c r="I64" s="27" t="s">
        <v>334</v>
      </c>
    </row>
    <row r="65" spans="1:9" ht="17" thickTop="1" thickBot="1">
      <c r="A65">
        <v>35</v>
      </c>
      <c r="B65" s="33" t="s">
        <v>397</v>
      </c>
      <c r="C65" s="27" t="s">
        <v>360</v>
      </c>
      <c r="D65" s="28" t="s">
        <v>23</v>
      </c>
      <c r="E65" s="27" t="s">
        <v>361</v>
      </c>
      <c r="F65" s="27" t="s">
        <v>340</v>
      </c>
      <c r="G65" s="29">
        <v>2018</v>
      </c>
      <c r="H65" s="30" t="s">
        <v>329</v>
      </c>
      <c r="I65" s="27" t="s">
        <v>369</v>
      </c>
    </row>
    <row r="66" spans="1:9" ht="17" thickTop="1" thickBot="1">
      <c r="A66">
        <v>36</v>
      </c>
      <c r="B66" s="33" t="s">
        <v>398</v>
      </c>
      <c r="C66" s="27" t="s">
        <v>364</v>
      </c>
      <c r="D66" s="28" t="s">
        <v>23</v>
      </c>
      <c r="E66" s="27" t="s">
        <v>361</v>
      </c>
      <c r="F66" s="27" t="s">
        <v>340</v>
      </c>
      <c r="G66" s="29">
        <v>2018</v>
      </c>
      <c r="H66" s="30" t="s">
        <v>329</v>
      </c>
      <c r="I66" s="27" t="s">
        <v>399</v>
      </c>
    </row>
    <row r="67" spans="1:9" ht="17" thickTop="1" thickBot="1">
      <c r="A67">
        <v>37</v>
      </c>
      <c r="B67" s="33" t="s">
        <v>400</v>
      </c>
      <c r="C67" s="27" t="s">
        <v>364</v>
      </c>
      <c r="D67" s="28" t="s">
        <v>23</v>
      </c>
      <c r="E67" s="27" t="s">
        <v>361</v>
      </c>
      <c r="F67" s="27" t="s">
        <v>340</v>
      </c>
      <c r="G67" s="29">
        <v>2018</v>
      </c>
      <c r="H67" s="30" t="s">
        <v>329</v>
      </c>
      <c r="I67" s="27" t="s">
        <v>399</v>
      </c>
    </row>
    <row r="68" spans="1:9" ht="17" thickTop="1" thickBot="1">
      <c r="A68">
        <v>38</v>
      </c>
      <c r="B68" s="34" t="s">
        <v>401</v>
      </c>
      <c r="C68" s="27" t="s">
        <v>364</v>
      </c>
      <c r="D68" s="28" t="s">
        <v>23</v>
      </c>
      <c r="E68" s="27" t="s">
        <v>361</v>
      </c>
      <c r="F68" s="27" t="s">
        <v>324</v>
      </c>
      <c r="G68" s="29">
        <v>2017</v>
      </c>
      <c r="H68" s="30" t="s">
        <v>329</v>
      </c>
      <c r="I68" s="27" t="s">
        <v>399</v>
      </c>
    </row>
    <row r="69" spans="1:9" ht="17" thickTop="1" thickBot="1">
      <c r="A69">
        <v>39</v>
      </c>
      <c r="B69" s="34" t="s">
        <v>402</v>
      </c>
      <c r="C69" s="27" t="s">
        <v>364</v>
      </c>
      <c r="D69" s="28" t="s">
        <v>23</v>
      </c>
      <c r="E69" s="27" t="s">
        <v>361</v>
      </c>
      <c r="F69" s="27" t="s">
        <v>340</v>
      </c>
      <c r="G69" s="29">
        <v>2017</v>
      </c>
      <c r="H69" s="30" t="s">
        <v>329</v>
      </c>
      <c r="I69" s="27" t="s">
        <v>334</v>
      </c>
    </row>
    <row r="70" spans="1:9" ht="17" thickTop="1" thickBot="1">
      <c r="A70">
        <v>40</v>
      </c>
      <c r="B70" s="34" t="s">
        <v>403</v>
      </c>
      <c r="C70" s="27" t="s">
        <v>360</v>
      </c>
      <c r="D70" s="28" t="s">
        <v>23</v>
      </c>
      <c r="E70" s="27" t="s">
        <v>361</v>
      </c>
      <c r="F70" s="27" t="s">
        <v>340</v>
      </c>
      <c r="G70" s="29">
        <v>2017</v>
      </c>
      <c r="H70" s="30" t="s">
        <v>329</v>
      </c>
      <c r="I70" s="27" t="s">
        <v>338</v>
      </c>
    </row>
    <row r="71" spans="1:9" ht="17" thickTop="1" thickBot="1">
      <c r="A71">
        <v>41</v>
      </c>
      <c r="B71" s="33" t="s">
        <v>404</v>
      </c>
      <c r="C71" s="27" t="s">
        <v>364</v>
      </c>
      <c r="D71" s="28" t="s">
        <v>23</v>
      </c>
      <c r="E71" s="27" t="s">
        <v>405</v>
      </c>
      <c r="F71" s="27" t="s">
        <v>346</v>
      </c>
      <c r="G71" s="29">
        <v>2022</v>
      </c>
      <c r="H71" s="30" t="s">
        <v>325</v>
      </c>
      <c r="I71" s="27" t="s">
        <v>351</v>
      </c>
    </row>
    <row r="72" spans="1:9" ht="17" thickTop="1" thickBot="1">
      <c r="A72">
        <v>42</v>
      </c>
      <c r="B72" s="33" t="s">
        <v>406</v>
      </c>
      <c r="C72" s="27" t="s">
        <v>364</v>
      </c>
      <c r="D72" s="28" t="s">
        <v>23</v>
      </c>
      <c r="E72" s="27" t="s">
        <v>405</v>
      </c>
      <c r="F72" s="27" t="s">
        <v>340</v>
      </c>
      <c r="G72" s="29">
        <v>2022</v>
      </c>
      <c r="H72" s="30" t="s">
        <v>329</v>
      </c>
      <c r="I72" s="27" t="s">
        <v>351</v>
      </c>
    </row>
    <row r="73" spans="1:9" ht="17" thickTop="1" thickBot="1">
      <c r="A73">
        <v>43</v>
      </c>
      <c r="B73" s="33" t="s">
        <v>407</v>
      </c>
      <c r="C73" s="27" t="s">
        <v>364</v>
      </c>
      <c r="D73" s="28" t="s">
        <v>23</v>
      </c>
      <c r="E73" s="27" t="s">
        <v>405</v>
      </c>
      <c r="F73" s="27" t="s">
        <v>340</v>
      </c>
      <c r="G73" s="29">
        <v>2021</v>
      </c>
      <c r="H73" s="30" t="s">
        <v>329</v>
      </c>
      <c r="I73" s="27" t="s">
        <v>408</v>
      </c>
    </row>
    <row r="74" spans="1:9" ht="17" thickTop="1" thickBot="1">
      <c r="A74">
        <v>44</v>
      </c>
      <c r="B74" s="33" t="s">
        <v>409</v>
      </c>
      <c r="C74" s="27" t="s">
        <v>364</v>
      </c>
      <c r="D74" s="28" t="s">
        <v>23</v>
      </c>
      <c r="E74" s="27" t="s">
        <v>405</v>
      </c>
      <c r="F74" s="27" t="s">
        <v>340</v>
      </c>
      <c r="G74" s="29">
        <v>2021</v>
      </c>
      <c r="H74" s="30" t="s">
        <v>329</v>
      </c>
      <c r="I74" s="27" t="s">
        <v>351</v>
      </c>
    </row>
    <row r="75" spans="1:9" ht="17" thickTop="1" thickBot="1">
      <c r="A75">
        <v>45</v>
      </c>
      <c r="B75" s="33" t="s">
        <v>410</v>
      </c>
      <c r="C75" s="27" t="s">
        <v>364</v>
      </c>
      <c r="D75" s="28" t="s">
        <v>23</v>
      </c>
      <c r="E75" s="27" t="s">
        <v>405</v>
      </c>
      <c r="F75" s="27" t="s">
        <v>340</v>
      </c>
      <c r="G75" s="29">
        <v>2021</v>
      </c>
      <c r="H75" s="30" t="s">
        <v>329</v>
      </c>
      <c r="I75" s="27" t="s">
        <v>351</v>
      </c>
    </row>
    <row r="76" spans="1:9" ht="17" thickTop="1" thickBot="1">
      <c r="A76">
        <v>46</v>
      </c>
      <c r="B76" s="33" t="s">
        <v>411</v>
      </c>
      <c r="C76" s="27" t="s">
        <v>364</v>
      </c>
      <c r="D76" s="28" t="s">
        <v>23</v>
      </c>
      <c r="E76" s="27" t="s">
        <v>405</v>
      </c>
      <c r="F76" s="27" t="s">
        <v>340</v>
      </c>
      <c r="G76" s="29">
        <v>2021</v>
      </c>
      <c r="H76" s="30" t="s">
        <v>329</v>
      </c>
      <c r="I76" s="27" t="s">
        <v>408</v>
      </c>
    </row>
    <row r="77" spans="1:9" ht="17" thickTop="1" thickBot="1">
      <c r="A77">
        <v>47</v>
      </c>
      <c r="B77" s="33" t="s">
        <v>412</v>
      </c>
      <c r="C77" s="27" t="s">
        <v>360</v>
      </c>
      <c r="D77" s="28" t="s">
        <v>23</v>
      </c>
      <c r="E77" s="27" t="s">
        <v>405</v>
      </c>
      <c r="F77" s="27" t="s">
        <v>340</v>
      </c>
      <c r="G77" s="29">
        <v>2021</v>
      </c>
      <c r="H77" s="30" t="s">
        <v>329</v>
      </c>
      <c r="I77" s="27" t="s">
        <v>408</v>
      </c>
    </row>
    <row r="78" spans="1:9" ht="17" thickTop="1" thickBot="1">
      <c r="A78">
        <v>48</v>
      </c>
      <c r="B78" s="33" t="s">
        <v>413</v>
      </c>
      <c r="C78" s="27" t="s">
        <v>360</v>
      </c>
      <c r="D78" s="28" t="s">
        <v>23</v>
      </c>
      <c r="E78" s="27" t="s">
        <v>405</v>
      </c>
      <c r="F78" s="27" t="s">
        <v>340</v>
      </c>
      <c r="G78" s="29">
        <v>2021</v>
      </c>
      <c r="H78" s="30" t="s">
        <v>329</v>
      </c>
      <c r="I78" s="27" t="s">
        <v>408</v>
      </c>
    </row>
    <row r="79" spans="1:9" ht="17" thickTop="1" thickBot="1">
      <c r="A79">
        <v>49</v>
      </c>
      <c r="B79" s="33" t="s">
        <v>414</v>
      </c>
      <c r="C79" s="27" t="s">
        <v>364</v>
      </c>
      <c r="D79" s="28" t="s">
        <v>23</v>
      </c>
      <c r="E79" s="27" t="s">
        <v>405</v>
      </c>
      <c r="F79" s="27" t="s">
        <v>340</v>
      </c>
      <c r="G79" s="29">
        <v>2021</v>
      </c>
      <c r="H79" s="30" t="s">
        <v>329</v>
      </c>
      <c r="I79" s="27" t="s">
        <v>351</v>
      </c>
    </row>
    <row r="80" spans="1:9" ht="17" thickTop="1" thickBot="1">
      <c r="A80">
        <v>50</v>
      </c>
      <c r="B80" s="33" t="s">
        <v>415</v>
      </c>
      <c r="C80" s="27" t="s">
        <v>364</v>
      </c>
      <c r="D80" s="28" t="s">
        <v>23</v>
      </c>
      <c r="E80" s="27" t="s">
        <v>405</v>
      </c>
      <c r="F80" s="27" t="s">
        <v>340</v>
      </c>
      <c r="G80" s="29">
        <v>2020</v>
      </c>
      <c r="H80" s="30" t="s">
        <v>329</v>
      </c>
      <c r="I80" s="27" t="s">
        <v>351</v>
      </c>
    </row>
    <row r="81" spans="1:9" ht="17" thickTop="1" thickBot="1">
      <c r="A81">
        <v>51</v>
      </c>
      <c r="B81" s="33" t="s">
        <v>416</v>
      </c>
      <c r="C81" s="27" t="s">
        <v>364</v>
      </c>
      <c r="D81" s="28" t="s">
        <v>23</v>
      </c>
      <c r="E81" s="27" t="s">
        <v>405</v>
      </c>
      <c r="F81" s="27" t="s">
        <v>340</v>
      </c>
      <c r="G81" s="29">
        <v>2020</v>
      </c>
      <c r="H81" s="30" t="s">
        <v>329</v>
      </c>
      <c r="I81" s="27" t="s">
        <v>351</v>
      </c>
    </row>
    <row r="82" spans="1:9" ht="17" thickTop="1" thickBot="1">
      <c r="A82">
        <v>52</v>
      </c>
      <c r="B82" s="33" t="s">
        <v>417</v>
      </c>
      <c r="C82" s="27" t="s">
        <v>364</v>
      </c>
      <c r="D82" s="28" t="s">
        <v>23</v>
      </c>
      <c r="E82" s="27" t="s">
        <v>405</v>
      </c>
      <c r="F82" s="27" t="s">
        <v>340</v>
      </c>
      <c r="G82" s="29">
        <v>2020</v>
      </c>
      <c r="H82" s="30" t="s">
        <v>329</v>
      </c>
      <c r="I82" s="27" t="s">
        <v>351</v>
      </c>
    </row>
    <row r="83" spans="1:9" ht="17" thickTop="1" thickBot="1">
      <c r="A83">
        <v>53</v>
      </c>
      <c r="B83" s="33" t="s">
        <v>418</v>
      </c>
      <c r="C83" s="27" t="s">
        <v>364</v>
      </c>
      <c r="D83" s="28" t="s">
        <v>23</v>
      </c>
      <c r="E83" s="27" t="s">
        <v>405</v>
      </c>
      <c r="F83" s="27" t="s">
        <v>340</v>
      </c>
      <c r="G83" s="29">
        <v>2020</v>
      </c>
      <c r="H83" s="30" t="s">
        <v>329</v>
      </c>
      <c r="I83" s="27" t="s">
        <v>408</v>
      </c>
    </row>
    <row r="84" spans="1:9" ht="17" thickTop="1" thickBot="1">
      <c r="A84">
        <v>54</v>
      </c>
      <c r="B84" s="33" t="s">
        <v>419</v>
      </c>
      <c r="C84" s="27" t="s">
        <v>360</v>
      </c>
      <c r="D84" s="28" t="s">
        <v>23</v>
      </c>
      <c r="E84" s="27" t="s">
        <v>405</v>
      </c>
      <c r="F84" s="27" t="s">
        <v>340</v>
      </c>
      <c r="G84" s="29">
        <v>2020</v>
      </c>
      <c r="H84" s="30" t="s">
        <v>329</v>
      </c>
      <c r="I84" s="27" t="s">
        <v>351</v>
      </c>
    </row>
    <row r="85" spans="1:9" ht="17" thickTop="1" thickBot="1">
      <c r="A85">
        <v>55</v>
      </c>
      <c r="B85" s="33" t="s">
        <v>420</v>
      </c>
      <c r="C85" s="27" t="s">
        <v>360</v>
      </c>
      <c r="D85" s="28" t="s">
        <v>23</v>
      </c>
      <c r="E85" s="27" t="s">
        <v>405</v>
      </c>
      <c r="F85" s="27" t="s">
        <v>340</v>
      </c>
      <c r="G85" s="29">
        <v>2020</v>
      </c>
      <c r="H85" s="30" t="s">
        <v>329</v>
      </c>
      <c r="I85" s="27" t="s">
        <v>408</v>
      </c>
    </row>
    <row r="86" spans="1:9" ht="17" thickTop="1" thickBot="1">
      <c r="A86">
        <v>56</v>
      </c>
      <c r="B86" s="34" t="s">
        <v>421</v>
      </c>
      <c r="C86" s="27" t="s">
        <v>360</v>
      </c>
      <c r="D86" s="28" t="s">
        <v>23</v>
      </c>
      <c r="E86" s="27" t="s">
        <v>405</v>
      </c>
      <c r="F86" s="27" t="s">
        <v>340</v>
      </c>
      <c r="G86" s="29">
        <v>2019</v>
      </c>
      <c r="H86" s="30" t="s">
        <v>329</v>
      </c>
      <c r="I86" s="27" t="s">
        <v>351</v>
      </c>
    </row>
    <row r="87" spans="1:9" ht="17" thickTop="1" thickBot="1">
      <c r="A87">
        <v>57</v>
      </c>
      <c r="B87" s="34" t="s">
        <v>422</v>
      </c>
      <c r="C87" s="27" t="s">
        <v>364</v>
      </c>
      <c r="D87" s="28" t="s">
        <v>23</v>
      </c>
      <c r="E87" s="27" t="s">
        <v>405</v>
      </c>
      <c r="F87" s="27" t="s">
        <v>340</v>
      </c>
      <c r="G87" s="29">
        <v>2019</v>
      </c>
      <c r="H87" s="30" t="s">
        <v>329</v>
      </c>
      <c r="I87" s="27" t="s">
        <v>351</v>
      </c>
    </row>
    <row r="88" spans="1:9" ht="17" thickTop="1" thickBot="1">
      <c r="A88">
        <v>58</v>
      </c>
      <c r="B88" s="34" t="s">
        <v>423</v>
      </c>
      <c r="C88" s="27" t="s">
        <v>360</v>
      </c>
      <c r="D88" s="28" t="s">
        <v>23</v>
      </c>
      <c r="E88" s="27" t="s">
        <v>405</v>
      </c>
      <c r="F88" s="27" t="s">
        <v>332</v>
      </c>
      <c r="G88" s="29">
        <v>2019</v>
      </c>
      <c r="H88" s="30" t="s">
        <v>329</v>
      </c>
      <c r="I88" s="27" t="s">
        <v>351</v>
      </c>
    </row>
    <row r="89" spans="1:9" ht="17" thickTop="1" thickBot="1">
      <c r="A89">
        <v>59</v>
      </c>
      <c r="B89" s="34" t="s">
        <v>424</v>
      </c>
      <c r="C89" s="27" t="s">
        <v>364</v>
      </c>
      <c r="D89" s="28" t="s">
        <v>23</v>
      </c>
      <c r="E89" s="27" t="s">
        <v>405</v>
      </c>
      <c r="F89" s="27" t="s">
        <v>340</v>
      </c>
      <c r="G89" s="29">
        <v>2019</v>
      </c>
      <c r="H89" s="30" t="s">
        <v>329</v>
      </c>
      <c r="I89" s="27" t="s">
        <v>408</v>
      </c>
    </row>
    <row r="90" spans="1:9" ht="17" thickTop="1" thickBot="1">
      <c r="A90">
        <v>60</v>
      </c>
      <c r="B90" s="34" t="s">
        <v>425</v>
      </c>
      <c r="C90" s="27" t="s">
        <v>364</v>
      </c>
      <c r="D90" s="28" t="s">
        <v>23</v>
      </c>
      <c r="E90" s="27" t="s">
        <v>405</v>
      </c>
      <c r="F90" s="27" t="s">
        <v>340</v>
      </c>
      <c r="G90" s="29">
        <v>2019</v>
      </c>
      <c r="H90" s="30" t="s">
        <v>329</v>
      </c>
      <c r="I90" s="27" t="s">
        <v>351</v>
      </c>
    </row>
    <row r="91" spans="1:9" ht="17" thickTop="1" thickBot="1">
      <c r="A91">
        <v>61</v>
      </c>
      <c r="B91" s="34" t="s">
        <v>426</v>
      </c>
      <c r="C91" s="27" t="s">
        <v>364</v>
      </c>
      <c r="D91" s="28" t="s">
        <v>23</v>
      </c>
      <c r="E91" s="27" t="s">
        <v>405</v>
      </c>
      <c r="F91" s="27" t="s">
        <v>340</v>
      </c>
      <c r="G91" s="29">
        <v>2019</v>
      </c>
      <c r="H91" s="30" t="s">
        <v>329</v>
      </c>
      <c r="I91" s="27" t="s">
        <v>351</v>
      </c>
    </row>
    <row r="92" spans="1:9" ht="17" thickTop="1" thickBot="1">
      <c r="A92">
        <v>62</v>
      </c>
      <c r="B92" s="34" t="s">
        <v>427</v>
      </c>
      <c r="C92" s="27" t="s">
        <v>360</v>
      </c>
      <c r="D92" s="28" t="s">
        <v>23</v>
      </c>
      <c r="E92" s="27" t="s">
        <v>405</v>
      </c>
      <c r="F92" s="27" t="s">
        <v>340</v>
      </c>
      <c r="G92" s="29">
        <v>2019</v>
      </c>
      <c r="H92" s="30" t="s">
        <v>329</v>
      </c>
      <c r="I92" s="27" t="s">
        <v>351</v>
      </c>
    </row>
    <row r="93" spans="1:9" ht="17" thickTop="1" thickBot="1">
      <c r="A93">
        <v>63</v>
      </c>
      <c r="B93" s="34" t="s">
        <v>428</v>
      </c>
      <c r="C93" s="27" t="s">
        <v>364</v>
      </c>
      <c r="D93" s="28" t="s">
        <v>23</v>
      </c>
      <c r="E93" s="27" t="s">
        <v>405</v>
      </c>
      <c r="F93" s="27" t="s">
        <v>340</v>
      </c>
      <c r="G93" s="29">
        <v>2019</v>
      </c>
      <c r="H93" s="30" t="s">
        <v>329</v>
      </c>
      <c r="I93" s="27" t="s">
        <v>351</v>
      </c>
    </row>
    <row r="94" spans="1:9" ht="17" thickTop="1" thickBot="1">
      <c r="A94">
        <v>64</v>
      </c>
      <c r="B94" s="33" t="s">
        <v>429</v>
      </c>
      <c r="C94" s="27" t="s">
        <v>364</v>
      </c>
      <c r="D94" s="28" t="s">
        <v>23</v>
      </c>
      <c r="E94" s="27" t="s">
        <v>405</v>
      </c>
      <c r="F94" s="27" t="s">
        <v>340</v>
      </c>
      <c r="G94" s="29">
        <v>2018</v>
      </c>
      <c r="H94" s="30" t="s">
        <v>329</v>
      </c>
      <c r="I94" s="27" t="s">
        <v>351</v>
      </c>
    </row>
    <row r="95" spans="1:9" ht="17" thickTop="1" thickBot="1">
      <c r="A95">
        <v>65</v>
      </c>
      <c r="B95" s="33" t="s">
        <v>430</v>
      </c>
      <c r="C95" s="27" t="s">
        <v>360</v>
      </c>
      <c r="D95" s="28" t="s">
        <v>23</v>
      </c>
      <c r="E95" s="27" t="s">
        <v>405</v>
      </c>
      <c r="F95" s="27" t="s">
        <v>340</v>
      </c>
      <c r="G95" s="29">
        <v>2018</v>
      </c>
      <c r="H95" s="30" t="s">
        <v>329</v>
      </c>
      <c r="I95" s="27" t="s">
        <v>351</v>
      </c>
    </row>
    <row r="96" spans="1:9" ht="17" thickTop="1" thickBot="1">
      <c r="A96">
        <v>66</v>
      </c>
      <c r="B96" s="33" t="s">
        <v>431</v>
      </c>
      <c r="C96" s="27" t="s">
        <v>364</v>
      </c>
      <c r="D96" s="28" t="s">
        <v>23</v>
      </c>
      <c r="E96" s="27" t="s">
        <v>405</v>
      </c>
      <c r="F96" s="27" t="s">
        <v>340</v>
      </c>
      <c r="G96" s="29">
        <v>2018</v>
      </c>
      <c r="H96" s="30" t="s">
        <v>329</v>
      </c>
      <c r="I96" s="27" t="s">
        <v>351</v>
      </c>
    </row>
    <row r="97" spans="1:9" ht="16" thickTop="1">
      <c r="A97">
        <v>67</v>
      </c>
      <c r="B97" s="34" t="s">
        <v>432</v>
      </c>
      <c r="C97" s="27" t="s">
        <v>364</v>
      </c>
      <c r="D97" s="28" t="s">
        <v>23</v>
      </c>
      <c r="E97" s="27" t="s">
        <v>405</v>
      </c>
      <c r="F97" s="27" t="s">
        <v>340</v>
      </c>
      <c r="G97" s="29">
        <v>2017</v>
      </c>
      <c r="H97" s="30" t="s">
        <v>329</v>
      </c>
      <c r="I97" s="27" t="s">
        <v>351</v>
      </c>
    </row>
    <row r="98" spans="1:9">
      <c r="A98">
        <v>68</v>
      </c>
      <c r="B98" s="35" t="s">
        <v>433</v>
      </c>
      <c r="C98" s="27" t="s">
        <v>360</v>
      </c>
      <c r="D98" s="27" t="s">
        <v>22</v>
      </c>
      <c r="E98" s="27" t="s">
        <v>434</v>
      </c>
      <c r="F98" s="27" t="s">
        <v>340</v>
      </c>
      <c r="G98" s="29">
        <v>2022</v>
      </c>
      <c r="H98" s="30" t="s">
        <v>329</v>
      </c>
      <c r="I98" s="27" t="s">
        <v>353</v>
      </c>
    </row>
    <row r="99" spans="1:9">
      <c r="A99">
        <v>69</v>
      </c>
      <c r="B99" s="35" t="s">
        <v>435</v>
      </c>
      <c r="C99" s="27" t="s">
        <v>364</v>
      </c>
      <c r="D99" s="27" t="s">
        <v>22</v>
      </c>
      <c r="E99" s="27" t="s">
        <v>434</v>
      </c>
      <c r="F99" s="27" t="s">
        <v>340</v>
      </c>
      <c r="G99" s="29">
        <v>2022</v>
      </c>
      <c r="H99" s="30" t="s">
        <v>329</v>
      </c>
      <c r="I99" s="27" t="s">
        <v>353</v>
      </c>
    </row>
    <row r="100" spans="1:9">
      <c r="A100">
        <v>70</v>
      </c>
      <c r="B100" s="35" t="s">
        <v>436</v>
      </c>
      <c r="C100" s="27" t="s">
        <v>364</v>
      </c>
      <c r="D100" s="27" t="s">
        <v>22</v>
      </c>
      <c r="E100" s="27" t="s">
        <v>434</v>
      </c>
      <c r="F100" s="27" t="s">
        <v>340</v>
      </c>
      <c r="G100" s="29">
        <v>2022</v>
      </c>
      <c r="H100" s="30" t="s">
        <v>329</v>
      </c>
      <c r="I100" s="27" t="s">
        <v>353</v>
      </c>
    </row>
    <row r="101" spans="1:9">
      <c r="A101">
        <v>71</v>
      </c>
      <c r="B101" s="35" t="s">
        <v>437</v>
      </c>
      <c r="C101" s="27" t="s">
        <v>364</v>
      </c>
      <c r="D101" s="27" t="s">
        <v>22</v>
      </c>
      <c r="E101" s="27" t="s">
        <v>434</v>
      </c>
      <c r="F101" s="27" t="s">
        <v>340</v>
      </c>
      <c r="G101" s="29">
        <v>2022</v>
      </c>
      <c r="H101" s="30" t="s">
        <v>329</v>
      </c>
      <c r="I101" s="27" t="s">
        <v>353</v>
      </c>
    </row>
    <row r="102" spans="1:9">
      <c r="A102">
        <v>72</v>
      </c>
      <c r="B102" s="34" t="s">
        <v>438</v>
      </c>
      <c r="C102" s="27" t="s">
        <v>364</v>
      </c>
      <c r="D102" s="27" t="s">
        <v>22</v>
      </c>
      <c r="E102" s="27" t="s">
        <v>434</v>
      </c>
      <c r="F102" s="27" t="s">
        <v>340</v>
      </c>
      <c r="G102" s="29">
        <v>2021</v>
      </c>
      <c r="H102" s="30" t="s">
        <v>329</v>
      </c>
      <c r="I102" s="27" t="s">
        <v>334</v>
      </c>
    </row>
    <row r="103" spans="1:9">
      <c r="A103">
        <v>73</v>
      </c>
      <c r="B103" s="34" t="s">
        <v>439</v>
      </c>
      <c r="C103" s="27" t="s">
        <v>360</v>
      </c>
      <c r="D103" s="27" t="s">
        <v>22</v>
      </c>
      <c r="E103" s="27" t="s">
        <v>434</v>
      </c>
      <c r="F103" s="27" t="s">
        <v>340</v>
      </c>
      <c r="G103" s="29">
        <v>2021</v>
      </c>
      <c r="H103" s="30" t="s">
        <v>329</v>
      </c>
      <c r="I103" s="27" t="s">
        <v>341</v>
      </c>
    </row>
    <row r="104" spans="1:9">
      <c r="A104">
        <v>74</v>
      </c>
      <c r="B104" s="34" t="s">
        <v>440</v>
      </c>
      <c r="C104" s="27" t="s">
        <v>364</v>
      </c>
      <c r="D104" s="27" t="s">
        <v>22</v>
      </c>
      <c r="E104" s="27" t="s">
        <v>434</v>
      </c>
      <c r="F104" s="27" t="s">
        <v>324</v>
      </c>
      <c r="G104" s="29">
        <v>2021</v>
      </c>
      <c r="H104" s="30" t="s">
        <v>329</v>
      </c>
      <c r="I104" s="27" t="s">
        <v>338</v>
      </c>
    </row>
    <row r="105" spans="1:9">
      <c r="A105">
        <v>75</v>
      </c>
      <c r="B105" s="34" t="s">
        <v>441</v>
      </c>
      <c r="C105" s="27" t="s">
        <v>360</v>
      </c>
      <c r="D105" s="27" t="s">
        <v>22</v>
      </c>
      <c r="E105" s="27" t="s">
        <v>434</v>
      </c>
      <c r="F105" s="27" t="s">
        <v>340</v>
      </c>
      <c r="G105" s="29">
        <v>2021</v>
      </c>
      <c r="H105" s="30" t="s">
        <v>329</v>
      </c>
      <c r="I105" s="27" t="s">
        <v>334</v>
      </c>
    </row>
    <row r="106" spans="1:9">
      <c r="A106">
        <v>76</v>
      </c>
      <c r="B106" s="34" t="s">
        <v>442</v>
      </c>
      <c r="C106" s="27" t="s">
        <v>364</v>
      </c>
      <c r="D106" s="27" t="s">
        <v>22</v>
      </c>
      <c r="E106" s="27" t="s">
        <v>434</v>
      </c>
      <c r="F106" s="27" t="s">
        <v>324</v>
      </c>
      <c r="G106" s="29">
        <v>2021</v>
      </c>
      <c r="H106" s="30" t="s">
        <v>329</v>
      </c>
      <c r="I106" s="27" t="s">
        <v>341</v>
      </c>
    </row>
    <row r="107" spans="1:9">
      <c r="A107">
        <v>77</v>
      </c>
      <c r="B107" s="34" t="s">
        <v>443</v>
      </c>
      <c r="C107" s="27" t="s">
        <v>360</v>
      </c>
      <c r="D107" s="27" t="s">
        <v>22</v>
      </c>
      <c r="E107" s="27" t="s">
        <v>434</v>
      </c>
      <c r="F107" s="27" t="s">
        <v>340</v>
      </c>
      <c r="G107" s="29">
        <v>2021</v>
      </c>
      <c r="H107" s="30" t="s">
        <v>329</v>
      </c>
      <c r="I107" s="27" t="s">
        <v>334</v>
      </c>
    </row>
    <row r="108" spans="1:9">
      <c r="A108">
        <v>78</v>
      </c>
      <c r="B108" s="34" t="s">
        <v>444</v>
      </c>
      <c r="C108" s="27" t="s">
        <v>364</v>
      </c>
      <c r="D108" s="27" t="s">
        <v>22</v>
      </c>
      <c r="E108" s="27" t="s">
        <v>434</v>
      </c>
      <c r="F108" s="27" t="s">
        <v>340</v>
      </c>
      <c r="G108" s="29">
        <v>2021</v>
      </c>
      <c r="H108" s="30" t="s">
        <v>329</v>
      </c>
      <c r="I108" s="27" t="s">
        <v>338</v>
      </c>
    </row>
    <row r="109" spans="1:9">
      <c r="A109">
        <v>79</v>
      </c>
      <c r="B109" s="34" t="s">
        <v>445</v>
      </c>
      <c r="C109" s="27" t="s">
        <v>364</v>
      </c>
      <c r="D109" s="27" t="s">
        <v>22</v>
      </c>
      <c r="E109" s="27" t="s">
        <v>434</v>
      </c>
      <c r="F109" s="27" t="s">
        <v>340</v>
      </c>
      <c r="G109" s="29">
        <v>2021</v>
      </c>
      <c r="H109" s="30" t="s">
        <v>329</v>
      </c>
      <c r="I109" s="27" t="s">
        <v>334</v>
      </c>
    </row>
    <row r="110" spans="1:9">
      <c r="A110">
        <v>80</v>
      </c>
      <c r="B110" s="34" t="s">
        <v>446</v>
      </c>
      <c r="C110" s="27" t="s">
        <v>364</v>
      </c>
      <c r="D110" s="27" t="s">
        <v>22</v>
      </c>
      <c r="E110" s="27" t="s">
        <v>434</v>
      </c>
      <c r="F110" s="27" t="s">
        <v>340</v>
      </c>
      <c r="G110" s="29">
        <v>2021</v>
      </c>
      <c r="H110" s="30" t="s">
        <v>329</v>
      </c>
      <c r="I110" s="27" t="s">
        <v>334</v>
      </c>
    </row>
    <row r="111" spans="1:9">
      <c r="A111">
        <v>81</v>
      </c>
      <c r="B111" s="34" t="s">
        <v>447</v>
      </c>
      <c r="C111" s="27" t="s">
        <v>364</v>
      </c>
      <c r="D111" s="27" t="s">
        <v>22</v>
      </c>
      <c r="E111" s="27" t="s">
        <v>434</v>
      </c>
      <c r="F111" s="27" t="s">
        <v>340</v>
      </c>
      <c r="G111" s="29">
        <v>2021</v>
      </c>
      <c r="H111" s="30" t="s">
        <v>329</v>
      </c>
      <c r="I111" s="27" t="s">
        <v>334</v>
      </c>
    </row>
    <row r="112" spans="1:9">
      <c r="A112">
        <v>82</v>
      </c>
      <c r="B112" s="34" t="s">
        <v>448</v>
      </c>
      <c r="C112" s="27" t="s">
        <v>360</v>
      </c>
      <c r="D112" s="27" t="s">
        <v>22</v>
      </c>
      <c r="E112" s="27" t="s">
        <v>434</v>
      </c>
      <c r="F112" s="27" t="s">
        <v>342</v>
      </c>
      <c r="G112" s="29">
        <v>2021</v>
      </c>
      <c r="H112" s="30" t="s">
        <v>329</v>
      </c>
      <c r="I112" s="27" t="s">
        <v>369</v>
      </c>
    </row>
    <row r="113" spans="1:9">
      <c r="A113">
        <v>83</v>
      </c>
      <c r="B113" s="34" t="s">
        <v>449</v>
      </c>
      <c r="C113" s="27" t="s">
        <v>360</v>
      </c>
      <c r="D113" s="27" t="s">
        <v>22</v>
      </c>
      <c r="E113" s="27" t="s">
        <v>434</v>
      </c>
      <c r="F113" s="27" t="s">
        <v>340</v>
      </c>
      <c r="G113" s="29">
        <v>2021</v>
      </c>
      <c r="H113" s="30" t="s">
        <v>329</v>
      </c>
      <c r="I113" s="27" t="s">
        <v>334</v>
      </c>
    </row>
    <row r="114" spans="1:9">
      <c r="A114">
        <v>84</v>
      </c>
      <c r="B114" s="34" t="s">
        <v>450</v>
      </c>
      <c r="C114" s="27" t="s">
        <v>364</v>
      </c>
      <c r="D114" s="27" t="s">
        <v>22</v>
      </c>
      <c r="E114" s="27" t="s">
        <v>434</v>
      </c>
      <c r="F114" s="27" t="s">
        <v>340</v>
      </c>
      <c r="G114" s="29">
        <v>2021</v>
      </c>
      <c r="H114" s="30" t="s">
        <v>329</v>
      </c>
      <c r="I114" s="27" t="s">
        <v>334</v>
      </c>
    </row>
    <row r="115" spans="1:9">
      <c r="A115">
        <v>85</v>
      </c>
      <c r="B115" s="33" t="s">
        <v>451</v>
      </c>
      <c r="C115" s="27" t="s">
        <v>364</v>
      </c>
      <c r="D115" s="27" t="s">
        <v>22</v>
      </c>
      <c r="E115" s="27" t="s">
        <v>434</v>
      </c>
      <c r="F115" s="27" t="s">
        <v>340</v>
      </c>
      <c r="G115" s="29">
        <v>2021</v>
      </c>
      <c r="H115" s="30" t="s">
        <v>329</v>
      </c>
      <c r="I115" s="27" t="s">
        <v>334</v>
      </c>
    </row>
    <row r="116" spans="1:9">
      <c r="A116">
        <v>86</v>
      </c>
      <c r="B116" s="33" t="s">
        <v>452</v>
      </c>
      <c r="C116" s="27" t="s">
        <v>360</v>
      </c>
      <c r="D116" s="27" t="s">
        <v>22</v>
      </c>
      <c r="E116" s="27" t="s">
        <v>434</v>
      </c>
      <c r="F116" s="27" t="s">
        <v>340</v>
      </c>
      <c r="G116" s="29">
        <v>2021</v>
      </c>
      <c r="H116" s="30" t="s">
        <v>329</v>
      </c>
      <c r="I116" s="27" t="s">
        <v>334</v>
      </c>
    </row>
    <row r="117" spans="1:9">
      <c r="A117">
        <v>87</v>
      </c>
      <c r="B117" s="33" t="s">
        <v>453</v>
      </c>
      <c r="C117" s="27" t="s">
        <v>364</v>
      </c>
      <c r="D117" s="27" t="s">
        <v>22</v>
      </c>
      <c r="E117" s="27" t="s">
        <v>434</v>
      </c>
      <c r="F117" s="27" t="s">
        <v>340</v>
      </c>
      <c r="G117" s="29">
        <v>2021</v>
      </c>
      <c r="H117" s="30" t="s">
        <v>329</v>
      </c>
      <c r="I117" s="27" t="s">
        <v>334</v>
      </c>
    </row>
    <row r="118" spans="1:9">
      <c r="A118">
        <v>88</v>
      </c>
      <c r="B118" s="33" t="s">
        <v>454</v>
      </c>
      <c r="C118" s="27" t="s">
        <v>360</v>
      </c>
      <c r="D118" s="27" t="s">
        <v>22</v>
      </c>
      <c r="E118" s="27" t="s">
        <v>434</v>
      </c>
      <c r="F118" s="27" t="s">
        <v>340</v>
      </c>
      <c r="G118" s="29">
        <v>2020</v>
      </c>
      <c r="H118" s="30" t="s">
        <v>329</v>
      </c>
      <c r="I118" s="27" t="s">
        <v>334</v>
      </c>
    </row>
    <row r="119" spans="1:9">
      <c r="A119">
        <v>89</v>
      </c>
      <c r="B119" s="33" t="s">
        <v>455</v>
      </c>
      <c r="C119" s="27" t="s">
        <v>364</v>
      </c>
      <c r="D119" s="27" t="s">
        <v>22</v>
      </c>
      <c r="E119" s="27" t="s">
        <v>434</v>
      </c>
      <c r="F119" s="27" t="s">
        <v>340</v>
      </c>
      <c r="G119" s="29">
        <v>2020</v>
      </c>
      <c r="H119" s="30" t="s">
        <v>329</v>
      </c>
      <c r="I119" s="27" t="s">
        <v>334</v>
      </c>
    </row>
    <row r="120" spans="1:9">
      <c r="A120">
        <v>90</v>
      </c>
      <c r="B120" s="33" t="s">
        <v>456</v>
      </c>
      <c r="C120" s="27" t="s">
        <v>364</v>
      </c>
      <c r="D120" s="27" t="s">
        <v>22</v>
      </c>
      <c r="E120" s="27" t="s">
        <v>434</v>
      </c>
      <c r="F120" s="27" t="s">
        <v>340</v>
      </c>
      <c r="G120" s="29">
        <v>2020</v>
      </c>
      <c r="H120" s="30" t="s">
        <v>329</v>
      </c>
      <c r="I120" s="27" t="s">
        <v>341</v>
      </c>
    </row>
    <row r="121" spans="1:9">
      <c r="A121">
        <v>91</v>
      </c>
      <c r="B121" s="33" t="s">
        <v>457</v>
      </c>
      <c r="C121" s="27" t="s">
        <v>364</v>
      </c>
      <c r="D121" s="27" t="s">
        <v>22</v>
      </c>
      <c r="E121" s="27" t="s">
        <v>434</v>
      </c>
      <c r="F121" s="27" t="s">
        <v>340</v>
      </c>
      <c r="G121" s="29">
        <v>2020</v>
      </c>
      <c r="H121" s="30" t="s">
        <v>329</v>
      </c>
      <c r="I121" s="27" t="s">
        <v>334</v>
      </c>
    </row>
    <row r="122" spans="1:9">
      <c r="A122">
        <v>92</v>
      </c>
      <c r="B122" s="33" t="s">
        <v>458</v>
      </c>
      <c r="C122" s="27" t="s">
        <v>364</v>
      </c>
      <c r="D122" s="27" t="s">
        <v>22</v>
      </c>
      <c r="E122" s="27" t="s">
        <v>434</v>
      </c>
      <c r="F122" s="27" t="s">
        <v>340</v>
      </c>
      <c r="G122" s="29">
        <v>2020</v>
      </c>
      <c r="H122" s="30" t="s">
        <v>329</v>
      </c>
      <c r="I122" s="27" t="s">
        <v>334</v>
      </c>
    </row>
    <row r="123" spans="1:9">
      <c r="A123">
        <v>93</v>
      </c>
      <c r="B123" s="33" t="s">
        <v>459</v>
      </c>
      <c r="C123" s="27" t="s">
        <v>364</v>
      </c>
      <c r="D123" s="27" t="s">
        <v>22</v>
      </c>
      <c r="E123" s="27" t="s">
        <v>434</v>
      </c>
      <c r="F123" s="27" t="s">
        <v>340</v>
      </c>
      <c r="G123" s="29">
        <v>2020</v>
      </c>
      <c r="H123" s="30" t="s">
        <v>329</v>
      </c>
      <c r="I123" s="27" t="s">
        <v>369</v>
      </c>
    </row>
    <row r="124" spans="1:9">
      <c r="A124">
        <v>94</v>
      </c>
      <c r="B124" s="33" t="s">
        <v>460</v>
      </c>
      <c r="C124" s="27" t="s">
        <v>360</v>
      </c>
      <c r="D124" s="27" t="s">
        <v>22</v>
      </c>
      <c r="E124" s="27" t="s">
        <v>434</v>
      </c>
      <c r="F124" s="27" t="s">
        <v>324</v>
      </c>
      <c r="G124" s="29">
        <v>2020</v>
      </c>
      <c r="H124" s="30" t="s">
        <v>329</v>
      </c>
      <c r="I124" s="27" t="s">
        <v>334</v>
      </c>
    </row>
    <row r="125" spans="1:9">
      <c r="A125">
        <v>95</v>
      </c>
      <c r="B125" s="33" t="s">
        <v>461</v>
      </c>
      <c r="C125" s="27" t="s">
        <v>364</v>
      </c>
      <c r="D125" s="27" t="s">
        <v>22</v>
      </c>
      <c r="E125" s="27" t="s">
        <v>434</v>
      </c>
      <c r="F125" s="27" t="s">
        <v>340</v>
      </c>
      <c r="G125" s="29">
        <v>2020</v>
      </c>
      <c r="H125" s="30" t="s">
        <v>329</v>
      </c>
      <c r="I125" s="27" t="s">
        <v>334</v>
      </c>
    </row>
    <row r="126" spans="1:9">
      <c r="A126">
        <v>96</v>
      </c>
      <c r="B126" s="33" t="s">
        <v>462</v>
      </c>
      <c r="C126" s="27" t="s">
        <v>364</v>
      </c>
      <c r="D126" s="27" t="s">
        <v>22</v>
      </c>
      <c r="E126" s="27" t="s">
        <v>434</v>
      </c>
      <c r="F126" s="27" t="s">
        <v>340</v>
      </c>
      <c r="G126" s="29">
        <v>2020</v>
      </c>
      <c r="H126" s="30" t="s">
        <v>329</v>
      </c>
      <c r="I126" s="27" t="s">
        <v>334</v>
      </c>
    </row>
    <row r="127" spans="1:9">
      <c r="A127">
        <v>97</v>
      </c>
      <c r="B127" s="33" t="s">
        <v>463</v>
      </c>
      <c r="C127" s="27" t="s">
        <v>364</v>
      </c>
      <c r="D127" s="27" t="s">
        <v>22</v>
      </c>
      <c r="E127" s="27" t="s">
        <v>323</v>
      </c>
      <c r="F127" s="27" t="s">
        <v>340</v>
      </c>
      <c r="G127" s="29">
        <v>2021</v>
      </c>
      <c r="H127" s="30" t="s">
        <v>329</v>
      </c>
      <c r="I127" s="27" t="s">
        <v>464</v>
      </c>
    </row>
    <row r="128" spans="1:9">
      <c r="A128">
        <v>98</v>
      </c>
      <c r="B128" s="33" t="s">
        <v>465</v>
      </c>
      <c r="C128" s="27" t="s">
        <v>360</v>
      </c>
      <c r="D128" s="27" t="s">
        <v>22</v>
      </c>
      <c r="E128" s="27" t="s">
        <v>323</v>
      </c>
      <c r="F128" s="27" t="s">
        <v>340</v>
      </c>
      <c r="G128" s="29">
        <v>2021</v>
      </c>
      <c r="H128" s="30" t="s">
        <v>329</v>
      </c>
      <c r="I128" s="27" t="s">
        <v>345</v>
      </c>
    </row>
    <row r="129" spans="1:9">
      <c r="A129">
        <v>99</v>
      </c>
      <c r="B129" s="33" t="s">
        <v>466</v>
      </c>
      <c r="C129" s="27" t="s">
        <v>364</v>
      </c>
      <c r="D129" s="27" t="s">
        <v>22</v>
      </c>
      <c r="E129" s="27" t="s">
        <v>323</v>
      </c>
      <c r="F129" s="27" t="s">
        <v>340</v>
      </c>
      <c r="G129" s="29">
        <v>2020</v>
      </c>
      <c r="H129" s="30" t="s">
        <v>329</v>
      </c>
      <c r="I129" s="27" t="s">
        <v>369</v>
      </c>
    </row>
    <row r="130" spans="1:9">
      <c r="A130">
        <v>100</v>
      </c>
      <c r="B130" s="33" t="s">
        <v>467</v>
      </c>
      <c r="C130" s="27" t="s">
        <v>364</v>
      </c>
      <c r="D130" s="27" t="s">
        <v>22</v>
      </c>
      <c r="E130" s="27" t="s">
        <v>323</v>
      </c>
      <c r="F130" s="27" t="s">
        <v>340</v>
      </c>
      <c r="G130" s="29">
        <v>2020</v>
      </c>
      <c r="H130" s="30" t="s">
        <v>329</v>
      </c>
      <c r="I130" s="27" t="s">
        <v>345</v>
      </c>
    </row>
    <row r="131" spans="1:9">
      <c r="A131">
        <v>101</v>
      </c>
      <c r="B131" s="33" t="s">
        <v>468</v>
      </c>
      <c r="C131" s="27" t="s">
        <v>364</v>
      </c>
      <c r="D131" s="27" t="s">
        <v>22</v>
      </c>
      <c r="E131" s="27" t="s">
        <v>323</v>
      </c>
      <c r="F131" s="27" t="s">
        <v>340</v>
      </c>
      <c r="G131" s="29">
        <v>2020</v>
      </c>
      <c r="H131" s="30" t="s">
        <v>329</v>
      </c>
      <c r="I131" s="27" t="s">
        <v>343</v>
      </c>
    </row>
    <row r="132" spans="1:9">
      <c r="A132">
        <v>102</v>
      </c>
      <c r="B132" s="33" t="s">
        <v>469</v>
      </c>
      <c r="C132" s="27" t="s">
        <v>364</v>
      </c>
      <c r="D132" s="27" t="s">
        <v>22</v>
      </c>
      <c r="E132" s="27" t="s">
        <v>323</v>
      </c>
      <c r="F132" s="27" t="s">
        <v>340</v>
      </c>
      <c r="G132" s="29">
        <v>2020</v>
      </c>
      <c r="H132" s="30" t="s">
        <v>329</v>
      </c>
      <c r="I132" s="27" t="s">
        <v>369</v>
      </c>
    </row>
    <row r="133" spans="1:9">
      <c r="A133">
        <v>103</v>
      </c>
      <c r="B133" s="34" t="s">
        <v>470</v>
      </c>
      <c r="C133" s="27" t="s">
        <v>364</v>
      </c>
      <c r="D133" s="27" t="s">
        <v>22</v>
      </c>
      <c r="E133" s="27" t="s">
        <v>323</v>
      </c>
      <c r="F133" s="27" t="s">
        <v>340</v>
      </c>
      <c r="G133" s="29">
        <v>2019</v>
      </c>
      <c r="H133" s="30" t="s">
        <v>329</v>
      </c>
      <c r="I133" s="27" t="s">
        <v>343</v>
      </c>
    </row>
    <row r="134" spans="1:9">
      <c r="A134">
        <v>104</v>
      </c>
      <c r="B134" s="33" t="s">
        <v>471</v>
      </c>
      <c r="C134" s="27" t="s">
        <v>360</v>
      </c>
      <c r="D134" s="27" t="s">
        <v>22</v>
      </c>
      <c r="E134" s="27" t="s">
        <v>472</v>
      </c>
      <c r="F134" s="27" t="s">
        <v>340</v>
      </c>
      <c r="G134" s="29">
        <v>2022</v>
      </c>
      <c r="H134" s="30" t="s">
        <v>329</v>
      </c>
      <c r="I134" s="27" t="s">
        <v>352</v>
      </c>
    </row>
    <row r="135" spans="1:9">
      <c r="A135">
        <v>105</v>
      </c>
      <c r="B135" s="33" t="s">
        <v>473</v>
      </c>
      <c r="C135" s="27" t="s">
        <v>364</v>
      </c>
      <c r="D135" s="27" t="s">
        <v>22</v>
      </c>
      <c r="E135" s="27" t="s">
        <v>472</v>
      </c>
      <c r="F135" s="27" t="s">
        <v>340</v>
      </c>
      <c r="G135" s="29">
        <v>2022</v>
      </c>
      <c r="H135" s="30" t="s">
        <v>329</v>
      </c>
      <c r="I135" s="27" t="s">
        <v>399</v>
      </c>
    </row>
    <row r="136" spans="1:9">
      <c r="A136">
        <v>106</v>
      </c>
      <c r="B136" s="33" t="s">
        <v>474</v>
      </c>
      <c r="C136" s="27" t="s">
        <v>360</v>
      </c>
      <c r="D136" s="27" t="s">
        <v>22</v>
      </c>
      <c r="E136" s="27" t="s">
        <v>472</v>
      </c>
      <c r="F136" s="27" t="s">
        <v>340</v>
      </c>
      <c r="G136" s="29">
        <v>2021</v>
      </c>
      <c r="H136" s="30" t="s">
        <v>329</v>
      </c>
      <c r="I136" s="27" t="s">
        <v>347</v>
      </c>
    </row>
    <row r="137" spans="1:9">
      <c r="A137">
        <v>107</v>
      </c>
      <c r="B137" s="33" t="s">
        <v>475</v>
      </c>
      <c r="C137" s="27" t="s">
        <v>364</v>
      </c>
      <c r="D137" s="27" t="s">
        <v>22</v>
      </c>
      <c r="E137" s="27" t="s">
        <v>472</v>
      </c>
      <c r="F137" s="27" t="s">
        <v>340</v>
      </c>
      <c r="G137" s="29">
        <v>2021</v>
      </c>
      <c r="H137" s="30" t="s">
        <v>329</v>
      </c>
      <c r="I137" s="27" t="s">
        <v>347</v>
      </c>
    </row>
    <row r="138" spans="1:9">
      <c r="A138">
        <v>108</v>
      </c>
      <c r="B138" s="33" t="s">
        <v>476</v>
      </c>
      <c r="C138" s="27" t="s">
        <v>364</v>
      </c>
      <c r="D138" s="27" t="s">
        <v>22</v>
      </c>
      <c r="E138" s="27" t="s">
        <v>472</v>
      </c>
      <c r="F138" s="27" t="s">
        <v>340</v>
      </c>
      <c r="G138" s="29">
        <v>2021</v>
      </c>
      <c r="H138" s="30" t="s">
        <v>329</v>
      </c>
      <c r="I138" s="27" t="s">
        <v>347</v>
      </c>
    </row>
    <row r="139" spans="1:9">
      <c r="A139">
        <v>109</v>
      </c>
      <c r="B139" s="33" t="s">
        <v>477</v>
      </c>
      <c r="C139" s="27" t="s">
        <v>364</v>
      </c>
      <c r="D139" s="27" t="s">
        <v>22</v>
      </c>
      <c r="E139" s="27" t="s">
        <v>472</v>
      </c>
      <c r="F139" s="27" t="s">
        <v>340</v>
      </c>
      <c r="G139" s="29">
        <v>2021</v>
      </c>
      <c r="H139" s="30" t="s">
        <v>329</v>
      </c>
      <c r="I139" s="27" t="s">
        <v>347</v>
      </c>
    </row>
    <row r="140" spans="1:9">
      <c r="A140">
        <v>110</v>
      </c>
      <c r="B140" s="33" t="s">
        <v>478</v>
      </c>
      <c r="C140" s="27" t="s">
        <v>364</v>
      </c>
      <c r="D140" s="27" t="s">
        <v>22</v>
      </c>
      <c r="E140" s="27" t="s">
        <v>472</v>
      </c>
      <c r="F140" s="27" t="s">
        <v>340</v>
      </c>
      <c r="G140" s="29">
        <v>2021</v>
      </c>
      <c r="H140" s="30" t="s">
        <v>329</v>
      </c>
      <c r="I140" s="27" t="s">
        <v>347</v>
      </c>
    </row>
    <row r="141" spans="1:9">
      <c r="A141">
        <v>111</v>
      </c>
      <c r="B141" s="33" t="s">
        <v>479</v>
      </c>
      <c r="C141" s="27" t="s">
        <v>364</v>
      </c>
      <c r="D141" s="27" t="s">
        <v>22</v>
      </c>
      <c r="E141" s="27" t="s">
        <v>472</v>
      </c>
      <c r="F141" s="27" t="s">
        <v>340</v>
      </c>
      <c r="G141" s="29">
        <v>2021</v>
      </c>
      <c r="H141" s="30" t="s">
        <v>329</v>
      </c>
      <c r="I141" s="27" t="s">
        <v>347</v>
      </c>
    </row>
    <row r="142" spans="1:9">
      <c r="A142">
        <v>112</v>
      </c>
      <c r="B142" s="33" t="s">
        <v>480</v>
      </c>
      <c r="C142" s="27" t="s">
        <v>360</v>
      </c>
      <c r="D142" s="27" t="s">
        <v>22</v>
      </c>
      <c r="E142" s="27" t="s">
        <v>472</v>
      </c>
      <c r="F142" s="27" t="s">
        <v>340</v>
      </c>
      <c r="G142" s="29">
        <v>2021</v>
      </c>
      <c r="H142" s="30" t="s">
        <v>329</v>
      </c>
      <c r="I142" s="27" t="s">
        <v>399</v>
      </c>
    </row>
    <row r="143" spans="1:9">
      <c r="A143">
        <v>113</v>
      </c>
      <c r="B143" s="33" t="s">
        <v>481</v>
      </c>
      <c r="C143" s="27" t="s">
        <v>364</v>
      </c>
      <c r="D143" s="27" t="s">
        <v>22</v>
      </c>
      <c r="E143" s="27" t="s">
        <v>472</v>
      </c>
      <c r="F143" s="27" t="s">
        <v>340</v>
      </c>
      <c r="G143" s="29">
        <v>2021</v>
      </c>
      <c r="H143" s="30" t="s">
        <v>329</v>
      </c>
      <c r="I143" s="27" t="s">
        <v>347</v>
      </c>
    </row>
    <row r="144" spans="1:9">
      <c r="A144">
        <v>114</v>
      </c>
      <c r="B144" s="33" t="s">
        <v>482</v>
      </c>
      <c r="C144" s="27" t="s">
        <v>360</v>
      </c>
      <c r="D144" s="27" t="s">
        <v>22</v>
      </c>
      <c r="E144" s="27" t="s">
        <v>472</v>
      </c>
      <c r="F144" s="27" t="s">
        <v>340</v>
      </c>
      <c r="G144" s="29">
        <v>2021</v>
      </c>
      <c r="H144" s="30" t="s">
        <v>329</v>
      </c>
      <c r="I144" s="27" t="s">
        <v>408</v>
      </c>
    </row>
    <row r="145" spans="1:9">
      <c r="A145">
        <v>115</v>
      </c>
      <c r="B145" s="33" t="s">
        <v>483</v>
      </c>
      <c r="C145" s="27" t="s">
        <v>364</v>
      </c>
      <c r="D145" s="27" t="s">
        <v>22</v>
      </c>
      <c r="E145" s="27" t="s">
        <v>472</v>
      </c>
      <c r="F145" s="27" t="s">
        <v>340</v>
      </c>
      <c r="G145" s="29">
        <v>2021</v>
      </c>
      <c r="H145" s="30" t="s">
        <v>329</v>
      </c>
      <c r="I145" s="27" t="s">
        <v>347</v>
      </c>
    </row>
    <row r="146" spans="1:9">
      <c r="A146">
        <v>116</v>
      </c>
      <c r="B146" s="33" t="s">
        <v>484</v>
      </c>
      <c r="C146" s="27" t="s">
        <v>360</v>
      </c>
      <c r="D146" s="27" t="s">
        <v>22</v>
      </c>
      <c r="E146" s="27" t="s">
        <v>472</v>
      </c>
      <c r="F146" s="27" t="s">
        <v>340</v>
      </c>
      <c r="G146" s="29">
        <v>2021</v>
      </c>
      <c r="H146" s="30" t="s">
        <v>329</v>
      </c>
      <c r="I146" s="27" t="s">
        <v>347</v>
      </c>
    </row>
    <row r="147" spans="1:9">
      <c r="A147">
        <v>117</v>
      </c>
      <c r="B147" s="33" t="s">
        <v>485</v>
      </c>
      <c r="C147" s="27" t="s">
        <v>364</v>
      </c>
      <c r="D147" s="27" t="s">
        <v>22</v>
      </c>
      <c r="E147" s="27" t="s">
        <v>472</v>
      </c>
      <c r="F147" s="27" t="s">
        <v>340</v>
      </c>
      <c r="G147" s="29">
        <v>2020</v>
      </c>
      <c r="H147" s="30" t="s">
        <v>329</v>
      </c>
      <c r="I147" s="27" t="s">
        <v>326</v>
      </c>
    </row>
    <row r="148" spans="1:9">
      <c r="A148">
        <v>118</v>
      </c>
      <c r="B148" s="33" t="s">
        <v>486</v>
      </c>
      <c r="C148" s="27" t="s">
        <v>364</v>
      </c>
      <c r="D148" s="27" t="s">
        <v>22</v>
      </c>
      <c r="E148" s="27" t="s">
        <v>472</v>
      </c>
      <c r="F148" s="27" t="s">
        <v>340</v>
      </c>
      <c r="G148" s="29">
        <v>2020</v>
      </c>
      <c r="H148" s="30" t="s">
        <v>329</v>
      </c>
      <c r="I148" s="27" t="s">
        <v>347</v>
      </c>
    </row>
    <row r="149" spans="1:9">
      <c r="A149">
        <v>119</v>
      </c>
      <c r="B149" s="26" t="s">
        <v>487</v>
      </c>
      <c r="C149" s="36" t="s">
        <v>360</v>
      </c>
      <c r="D149" s="27" t="s">
        <v>22</v>
      </c>
      <c r="E149" s="36" t="s">
        <v>472</v>
      </c>
      <c r="F149" s="36" t="s">
        <v>340</v>
      </c>
      <c r="G149" s="29">
        <v>2020</v>
      </c>
      <c r="H149" s="30" t="s">
        <v>329</v>
      </c>
      <c r="I149" s="27" t="s">
        <v>347</v>
      </c>
    </row>
    <row r="150" spans="1:9">
      <c r="A150">
        <v>120</v>
      </c>
      <c r="B150" s="33" t="s">
        <v>488</v>
      </c>
      <c r="C150" s="27" t="s">
        <v>364</v>
      </c>
      <c r="D150" s="27" t="s">
        <v>22</v>
      </c>
      <c r="E150" s="27" t="s">
        <v>472</v>
      </c>
      <c r="F150" s="27" t="s">
        <v>340</v>
      </c>
      <c r="G150" s="29">
        <v>2020</v>
      </c>
      <c r="H150" s="30" t="s">
        <v>329</v>
      </c>
      <c r="I150" s="27" t="s">
        <v>347</v>
      </c>
    </row>
    <row r="151" spans="1:9">
      <c r="A151">
        <v>121</v>
      </c>
      <c r="B151" s="33" t="s">
        <v>489</v>
      </c>
      <c r="C151" s="27" t="s">
        <v>360</v>
      </c>
      <c r="D151" s="27" t="s">
        <v>22</v>
      </c>
      <c r="E151" s="27" t="s">
        <v>472</v>
      </c>
      <c r="F151" s="27" t="s">
        <v>340</v>
      </c>
      <c r="G151" s="29">
        <v>2020</v>
      </c>
      <c r="H151" s="30" t="s">
        <v>329</v>
      </c>
      <c r="I151" s="27" t="s">
        <v>347</v>
      </c>
    </row>
    <row r="152" spans="1:9">
      <c r="A152">
        <v>122</v>
      </c>
      <c r="B152" s="33" t="s">
        <v>490</v>
      </c>
      <c r="C152" s="27" t="s">
        <v>364</v>
      </c>
      <c r="D152" s="27" t="s">
        <v>22</v>
      </c>
      <c r="E152" s="36" t="s">
        <v>472</v>
      </c>
      <c r="F152" s="27" t="s">
        <v>340</v>
      </c>
      <c r="G152" s="29">
        <v>2020</v>
      </c>
      <c r="H152" s="37" t="s">
        <v>329</v>
      </c>
      <c r="I152" s="27" t="s">
        <v>347</v>
      </c>
    </row>
    <row r="153" spans="1:9">
      <c r="A153">
        <v>123</v>
      </c>
      <c r="B153" s="33" t="s">
        <v>491</v>
      </c>
      <c r="C153" s="27" t="s">
        <v>364</v>
      </c>
      <c r="D153" s="27" t="s">
        <v>22</v>
      </c>
      <c r="E153" s="36" t="s">
        <v>472</v>
      </c>
      <c r="F153" s="27" t="s">
        <v>340</v>
      </c>
      <c r="G153" s="29">
        <v>2020</v>
      </c>
      <c r="H153" s="37" t="s">
        <v>329</v>
      </c>
      <c r="I153" s="27" t="s">
        <v>326</v>
      </c>
    </row>
    <row r="154" spans="1:9">
      <c r="A154">
        <v>124</v>
      </c>
      <c r="B154" s="33" t="s">
        <v>492</v>
      </c>
      <c r="C154" s="27" t="s">
        <v>364</v>
      </c>
      <c r="D154" s="27" t="s">
        <v>22</v>
      </c>
      <c r="E154" s="36" t="s">
        <v>472</v>
      </c>
      <c r="F154" s="27" t="s">
        <v>340</v>
      </c>
      <c r="G154" s="29">
        <v>2020</v>
      </c>
      <c r="H154" s="37" t="s">
        <v>329</v>
      </c>
      <c r="I154" s="27" t="s">
        <v>347</v>
      </c>
    </row>
    <row r="155" spans="1:9">
      <c r="A155">
        <v>125</v>
      </c>
      <c r="B155" s="34" t="s">
        <v>493</v>
      </c>
      <c r="C155" s="27" t="s">
        <v>364</v>
      </c>
      <c r="D155" s="27" t="s">
        <v>22</v>
      </c>
      <c r="E155" s="36" t="s">
        <v>472</v>
      </c>
      <c r="F155" s="27" t="s">
        <v>340</v>
      </c>
      <c r="G155" s="29">
        <v>2019</v>
      </c>
      <c r="H155" s="30" t="s">
        <v>329</v>
      </c>
      <c r="I155" s="27" t="s">
        <v>347</v>
      </c>
    </row>
    <row r="156" spans="1:9">
      <c r="A156">
        <v>126</v>
      </c>
      <c r="B156" s="34" t="s">
        <v>494</v>
      </c>
      <c r="C156" s="27" t="s">
        <v>364</v>
      </c>
      <c r="D156" s="27" t="s">
        <v>22</v>
      </c>
      <c r="E156" s="36" t="s">
        <v>472</v>
      </c>
      <c r="F156" s="27" t="s">
        <v>340</v>
      </c>
      <c r="G156" s="29">
        <v>2019</v>
      </c>
      <c r="H156" s="30" t="s">
        <v>329</v>
      </c>
      <c r="I156" s="27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B5B3-183D-0A48-899B-90DB39D70613}">
  <dimension ref="A2:G102"/>
  <sheetViews>
    <sheetView tabSelected="1" workbookViewId="0">
      <selection sqref="A1:G1048576"/>
    </sheetView>
  </sheetViews>
  <sheetFormatPr baseColWidth="10" defaultRowHeight="15"/>
  <cols>
    <col min="1" max="1" width="6.1640625" style="2" customWidth="1"/>
    <col min="2" max="2" width="37.5" style="2" customWidth="1"/>
    <col min="3" max="3" width="19.6640625" style="2" customWidth="1"/>
    <col min="4" max="4" width="12.5" style="2" bestFit="1" customWidth="1"/>
    <col min="5" max="5" width="11" style="2" bestFit="1" customWidth="1"/>
    <col min="6" max="6" width="16.5" style="2" customWidth="1"/>
    <col min="7" max="7" width="27.33203125" style="2" customWidth="1"/>
  </cols>
  <sheetData>
    <row r="2" spans="1:7" ht="16">
      <c r="B2" s="8" t="s">
        <v>315</v>
      </c>
      <c r="C2" s="8" t="s">
        <v>495</v>
      </c>
      <c r="D2" s="8" t="s">
        <v>496</v>
      </c>
      <c r="E2" s="8" t="s">
        <v>497</v>
      </c>
      <c r="F2" s="8" t="s">
        <v>498</v>
      </c>
      <c r="G2" s="8" t="s">
        <v>499</v>
      </c>
    </row>
    <row r="3" spans="1:7">
      <c r="B3" s="7" t="s">
        <v>322</v>
      </c>
      <c r="C3" s="7" t="s">
        <v>500</v>
      </c>
      <c r="D3" s="7" t="s">
        <v>501</v>
      </c>
      <c r="E3" s="7" t="s">
        <v>502</v>
      </c>
      <c r="F3" s="7" t="s">
        <v>503</v>
      </c>
      <c r="G3" s="38">
        <v>1000000</v>
      </c>
    </row>
    <row r="4" spans="1:7">
      <c r="C4" s="2">
        <f>COUNTIF(C12:C88,"ADJUDICACIÓN DIRECTA")</f>
        <v>27</v>
      </c>
      <c r="D4" s="2">
        <f>COUNTIF(D12:D88,D3)</f>
        <v>28</v>
      </c>
      <c r="E4" s="2">
        <f>COUNTIF(E12:E88,"Micro")</f>
        <v>16</v>
      </c>
      <c r="F4" s="2">
        <f>COUNTIF(F12:F88,"USD")</f>
        <v>0</v>
      </c>
      <c r="G4" s="2">
        <f>COUNTIF(G12:G88,1000000)</f>
        <v>0</v>
      </c>
    </row>
    <row r="5" spans="1:7">
      <c r="C5" s="7" t="s">
        <v>504</v>
      </c>
      <c r="D5" s="7" t="s">
        <v>505</v>
      </c>
      <c r="E5" s="7" t="s">
        <v>506</v>
      </c>
      <c r="F5" s="7" t="s">
        <v>507</v>
      </c>
      <c r="G5" s="7" t="s">
        <v>508</v>
      </c>
    </row>
    <row r="6" spans="1:7">
      <c r="C6" s="2">
        <f>COUNTIF(C12:C88,"INVITACIÓN A CUANDO MENOS TRES PERSONAS")</f>
        <v>1</v>
      </c>
      <c r="D6" s="2">
        <f>COUNTIF(D13:D88,"Arrendamiento")</f>
        <v>0</v>
      </c>
      <c r="E6" s="2">
        <f>COUNTIF(E10:E88,"Pequeña")</f>
        <v>7</v>
      </c>
      <c r="F6" s="2">
        <f>COUNTIF(F13:F52,"Euro")</f>
        <v>0</v>
      </c>
      <c r="G6" s="2">
        <f>COUNTIF(G10:G88,"$1,000,000.00 A $2,000,000.00")</f>
        <v>0</v>
      </c>
    </row>
    <row r="7" spans="1:7">
      <c r="C7" s="7" t="s">
        <v>509</v>
      </c>
      <c r="D7" s="7" t="s">
        <v>510</v>
      </c>
      <c r="E7" s="7" t="s">
        <v>511</v>
      </c>
      <c r="F7" s="7" t="s">
        <v>512</v>
      </c>
      <c r="G7" s="7" t="s">
        <v>513</v>
      </c>
    </row>
    <row r="8" spans="1:7">
      <c r="C8" s="2">
        <f>COUNTIF(C12:C88,"LICITACIÓN PÚBLICA NACIONAL")</f>
        <v>10</v>
      </c>
      <c r="D8" s="2">
        <f>COUNTIF(D12:D88,"Bienes")</f>
        <v>10</v>
      </c>
      <c r="E8" s="2">
        <f>COUNTIF(E12:E88,"Mediana")</f>
        <v>4</v>
      </c>
      <c r="F8" s="2">
        <f>COUNTIF(F12:F92,"M.N.")</f>
        <v>35</v>
      </c>
      <c r="G8" s="2">
        <f>COUNTIF(G12:G88,"$2,000,000.00  A $3,0000,000.00")</f>
        <v>0</v>
      </c>
    </row>
    <row r="10" spans="1:7">
      <c r="D10" s="11"/>
    </row>
    <row r="11" spans="1:7" ht="16" thickBot="1">
      <c r="B11" s="5"/>
      <c r="C11" s="5"/>
      <c r="D11" s="5"/>
      <c r="E11" s="5"/>
      <c r="F11" s="5"/>
      <c r="G11" s="5"/>
    </row>
    <row r="12" spans="1:7" ht="16" thickTop="1">
      <c r="A12" s="39"/>
      <c r="B12" s="40" t="s">
        <v>514</v>
      </c>
      <c r="C12" s="41" t="s">
        <v>515</v>
      </c>
      <c r="D12" s="42" t="s">
        <v>516</v>
      </c>
      <c r="E12" s="42" t="s">
        <v>517</v>
      </c>
      <c r="F12" s="42" t="s">
        <v>518</v>
      </c>
      <c r="G12" s="43">
        <v>3510828</v>
      </c>
    </row>
    <row r="13" spans="1:7">
      <c r="A13" s="39"/>
      <c r="B13" s="44" t="s">
        <v>519</v>
      </c>
      <c r="C13" s="45" t="s">
        <v>515</v>
      </c>
      <c r="D13" s="46" t="s">
        <v>516</v>
      </c>
      <c r="E13" s="46" t="s">
        <v>517</v>
      </c>
      <c r="F13" s="46" t="s">
        <v>518</v>
      </c>
      <c r="G13" s="47">
        <v>363397.64</v>
      </c>
    </row>
    <row r="14" spans="1:7" ht="30">
      <c r="A14" s="39"/>
      <c r="B14" s="48" t="s">
        <v>520</v>
      </c>
      <c r="C14" s="48" t="s">
        <v>521</v>
      </c>
      <c r="D14" s="49" t="s">
        <v>522</v>
      </c>
      <c r="E14" s="49" t="s">
        <v>517</v>
      </c>
      <c r="F14" s="49" t="s">
        <v>518</v>
      </c>
      <c r="G14" s="50">
        <v>243371</v>
      </c>
    </row>
    <row r="15" spans="1:7" ht="30">
      <c r="A15" s="39"/>
      <c r="B15" s="48" t="s">
        <v>523</v>
      </c>
      <c r="C15" s="48" t="s">
        <v>521</v>
      </c>
      <c r="D15" s="49" t="s">
        <v>516</v>
      </c>
      <c r="E15" s="49" t="s">
        <v>524</v>
      </c>
      <c r="F15" s="49" t="s">
        <v>518</v>
      </c>
      <c r="G15" s="50">
        <v>139200</v>
      </c>
    </row>
    <row r="16" spans="1:7" ht="30">
      <c r="A16" s="39"/>
      <c r="B16" s="48" t="s">
        <v>525</v>
      </c>
      <c r="C16" s="48" t="s">
        <v>521</v>
      </c>
      <c r="D16" s="49" t="s">
        <v>516</v>
      </c>
      <c r="E16" s="49" t="s">
        <v>524</v>
      </c>
      <c r="F16" s="49" t="s">
        <v>518</v>
      </c>
      <c r="G16" s="50">
        <v>326772</v>
      </c>
    </row>
    <row r="17" spans="1:7" ht="30">
      <c r="A17" s="39"/>
      <c r="B17" s="48" t="s">
        <v>526</v>
      </c>
      <c r="C17" s="48" t="s">
        <v>521</v>
      </c>
      <c r="D17" s="49" t="s">
        <v>516</v>
      </c>
      <c r="E17" s="49" t="s">
        <v>524</v>
      </c>
      <c r="F17" s="49" t="s">
        <v>518</v>
      </c>
      <c r="G17" s="51">
        <v>53360</v>
      </c>
    </row>
    <row r="18" spans="1:7" ht="30">
      <c r="A18" s="39"/>
      <c r="B18" s="48" t="s">
        <v>527</v>
      </c>
      <c r="C18" s="48" t="s">
        <v>521</v>
      </c>
      <c r="D18" s="49" t="s">
        <v>516</v>
      </c>
      <c r="E18" s="49" t="s">
        <v>524</v>
      </c>
      <c r="F18" s="49" t="s">
        <v>518</v>
      </c>
      <c r="G18" s="51">
        <v>267122.94</v>
      </c>
    </row>
    <row r="19" spans="1:7" ht="45">
      <c r="A19" s="39"/>
      <c r="B19" s="48" t="s">
        <v>528</v>
      </c>
      <c r="C19" s="48" t="s">
        <v>529</v>
      </c>
      <c r="D19" s="49" t="s">
        <v>516</v>
      </c>
      <c r="E19" s="49" t="s">
        <v>530</v>
      </c>
      <c r="F19" s="49" t="s">
        <v>518</v>
      </c>
      <c r="G19" s="51">
        <v>2036174.45</v>
      </c>
    </row>
    <row r="20" spans="1:7" ht="30">
      <c r="A20" s="39"/>
      <c r="B20" s="48" t="s">
        <v>531</v>
      </c>
      <c r="C20" s="48" t="s">
        <v>521</v>
      </c>
      <c r="D20" s="49" t="s">
        <v>516</v>
      </c>
      <c r="E20" s="49" t="s">
        <v>524</v>
      </c>
      <c r="F20" s="49" t="s">
        <v>518</v>
      </c>
      <c r="G20" s="51">
        <v>194143.02</v>
      </c>
    </row>
    <row r="21" spans="1:7" ht="30">
      <c r="A21" s="39"/>
      <c r="B21" s="48" t="s">
        <v>532</v>
      </c>
      <c r="C21" s="48" t="s">
        <v>521</v>
      </c>
      <c r="D21" s="49" t="s">
        <v>516</v>
      </c>
      <c r="E21" s="49" t="s">
        <v>524</v>
      </c>
      <c r="F21" s="49" t="s">
        <v>518</v>
      </c>
      <c r="G21" s="51">
        <v>82500</v>
      </c>
    </row>
    <row r="22" spans="1:7" ht="30">
      <c r="A22" s="39"/>
      <c r="B22" s="48" t="s">
        <v>533</v>
      </c>
      <c r="C22" s="48" t="s">
        <v>521</v>
      </c>
      <c r="D22" s="49" t="s">
        <v>522</v>
      </c>
      <c r="E22" s="49" t="s">
        <v>517</v>
      </c>
      <c r="F22" s="49" t="s">
        <v>518</v>
      </c>
      <c r="G22" s="51">
        <v>69092.5</v>
      </c>
    </row>
    <row r="23" spans="1:7" ht="30">
      <c r="A23" s="39"/>
      <c r="B23" s="48" t="s">
        <v>534</v>
      </c>
      <c r="C23" s="48" t="s">
        <v>521</v>
      </c>
      <c r="D23" s="49" t="s">
        <v>516</v>
      </c>
      <c r="E23" s="49" t="s">
        <v>530</v>
      </c>
      <c r="F23" s="49" t="s">
        <v>518</v>
      </c>
      <c r="G23" s="51">
        <v>77455.61</v>
      </c>
    </row>
    <row r="24" spans="1:7" ht="30">
      <c r="A24" s="39"/>
      <c r="B24" s="48" t="s">
        <v>535</v>
      </c>
      <c r="C24" s="48" t="s">
        <v>521</v>
      </c>
      <c r="D24" s="49" t="s">
        <v>516</v>
      </c>
      <c r="E24" s="49" t="s">
        <v>524</v>
      </c>
      <c r="F24" s="49" t="s">
        <v>518</v>
      </c>
      <c r="G24" s="51">
        <v>183151</v>
      </c>
    </row>
    <row r="25" spans="1:7" ht="30">
      <c r="A25" s="39"/>
      <c r="B25" s="48" t="s">
        <v>536</v>
      </c>
      <c r="C25" s="48" t="s">
        <v>521</v>
      </c>
      <c r="D25" s="49" t="s">
        <v>516</v>
      </c>
      <c r="E25" s="49" t="s">
        <v>524</v>
      </c>
      <c r="F25" s="49" t="s">
        <v>518</v>
      </c>
      <c r="G25" s="51">
        <v>13340</v>
      </c>
    </row>
    <row r="26" spans="1:7" ht="30">
      <c r="A26" s="39"/>
      <c r="B26" s="48" t="s">
        <v>537</v>
      </c>
      <c r="C26" s="48" t="s">
        <v>521</v>
      </c>
      <c r="D26" s="49" t="s">
        <v>516</v>
      </c>
      <c r="E26" s="49" t="s">
        <v>517</v>
      </c>
      <c r="F26" s="49" t="s">
        <v>518</v>
      </c>
      <c r="G26" s="51">
        <v>25937.599999999999</v>
      </c>
    </row>
    <row r="27" spans="1:7" ht="30">
      <c r="A27" s="39"/>
      <c r="B27" s="48" t="s">
        <v>538</v>
      </c>
      <c r="C27" s="48" t="s">
        <v>521</v>
      </c>
      <c r="D27" s="49" t="s">
        <v>516</v>
      </c>
      <c r="E27" s="49" t="s">
        <v>517</v>
      </c>
      <c r="F27" s="49" t="s">
        <v>518</v>
      </c>
      <c r="G27" s="51">
        <v>67739.72</v>
      </c>
    </row>
    <row r="28" spans="1:7" ht="30">
      <c r="A28" s="39"/>
      <c r="B28" s="48" t="s">
        <v>539</v>
      </c>
      <c r="C28" s="48" t="s">
        <v>521</v>
      </c>
      <c r="D28" s="49" t="s">
        <v>516</v>
      </c>
      <c r="E28" s="49" t="s">
        <v>540</v>
      </c>
      <c r="F28" s="49" t="s">
        <v>518</v>
      </c>
      <c r="G28" s="51">
        <v>49933.05</v>
      </c>
    </row>
    <row r="29" spans="1:7" ht="30">
      <c r="A29" s="39"/>
      <c r="B29" s="48" t="s">
        <v>541</v>
      </c>
      <c r="C29" s="48" t="s">
        <v>521</v>
      </c>
      <c r="D29" s="49" t="s">
        <v>522</v>
      </c>
      <c r="E29" s="49" t="s">
        <v>517</v>
      </c>
      <c r="F29" s="49" t="s">
        <v>518</v>
      </c>
      <c r="G29" s="51">
        <v>111253.28</v>
      </c>
    </row>
    <row r="30" spans="1:7" ht="30">
      <c r="A30" s="39"/>
      <c r="B30" s="48" t="s">
        <v>542</v>
      </c>
      <c r="C30" s="48" t="s">
        <v>515</v>
      </c>
      <c r="D30" s="49" t="s">
        <v>516</v>
      </c>
      <c r="E30" s="49" t="s">
        <v>530</v>
      </c>
      <c r="F30" s="49" t="s">
        <v>518</v>
      </c>
      <c r="G30" s="51">
        <v>1185780.77</v>
      </c>
    </row>
    <row r="31" spans="1:7" ht="30">
      <c r="A31" s="39"/>
      <c r="B31" s="48" t="s">
        <v>543</v>
      </c>
      <c r="C31" s="48" t="s">
        <v>521</v>
      </c>
      <c r="D31" s="49" t="s">
        <v>516</v>
      </c>
      <c r="E31" s="49" t="s">
        <v>524</v>
      </c>
      <c r="F31" s="49" t="s">
        <v>518</v>
      </c>
      <c r="G31" s="51">
        <v>283550.40000000002</v>
      </c>
    </row>
    <row r="32" spans="1:7" ht="30">
      <c r="A32" s="39"/>
      <c r="B32" s="48" t="s">
        <v>544</v>
      </c>
      <c r="C32" s="48" t="s">
        <v>521</v>
      </c>
      <c r="D32" s="49" t="s">
        <v>522</v>
      </c>
      <c r="E32" s="49" t="s">
        <v>530</v>
      </c>
      <c r="F32" s="49" t="s">
        <v>545</v>
      </c>
      <c r="G32" s="51">
        <v>63481.86</v>
      </c>
    </row>
    <row r="33" spans="1:7" ht="30">
      <c r="A33" s="39"/>
      <c r="B33" s="48" t="s">
        <v>546</v>
      </c>
      <c r="C33" s="48" t="s">
        <v>515</v>
      </c>
      <c r="D33" s="49" t="s">
        <v>516</v>
      </c>
      <c r="E33" s="49" t="s">
        <v>517</v>
      </c>
      <c r="F33" s="49" t="s">
        <v>518</v>
      </c>
      <c r="G33" s="51">
        <v>82285.759999999995</v>
      </c>
    </row>
    <row r="34" spans="1:7" ht="30">
      <c r="A34" s="39"/>
      <c r="B34" s="48" t="s">
        <v>547</v>
      </c>
      <c r="C34" s="48" t="s">
        <v>515</v>
      </c>
      <c r="D34" s="49" t="s">
        <v>516</v>
      </c>
      <c r="E34" s="49" t="s">
        <v>524</v>
      </c>
      <c r="F34" s="49" t="s">
        <v>518</v>
      </c>
      <c r="G34" s="51">
        <v>118273.60000000001</v>
      </c>
    </row>
    <row r="35" spans="1:7" ht="30">
      <c r="A35" s="39"/>
      <c r="B35" s="48" t="s">
        <v>548</v>
      </c>
      <c r="C35" s="48" t="s">
        <v>515</v>
      </c>
      <c r="D35" s="49" t="s">
        <v>516</v>
      </c>
      <c r="E35" s="49" t="s">
        <v>530</v>
      </c>
      <c r="F35" s="49" t="s">
        <v>518</v>
      </c>
      <c r="G35" s="52">
        <v>42686.13</v>
      </c>
    </row>
    <row r="36" spans="1:7" ht="30">
      <c r="A36" s="39"/>
      <c r="B36" s="48" t="s">
        <v>549</v>
      </c>
      <c r="C36" s="48" t="s">
        <v>515</v>
      </c>
      <c r="D36" s="49" t="s">
        <v>516</v>
      </c>
      <c r="E36" s="49" t="s">
        <v>530</v>
      </c>
      <c r="F36" s="49" t="s">
        <v>518</v>
      </c>
      <c r="G36" s="51">
        <v>186667.2</v>
      </c>
    </row>
    <row r="37" spans="1:7" ht="30">
      <c r="A37" s="39"/>
      <c r="B37" s="48" t="s">
        <v>550</v>
      </c>
      <c r="C37" s="48" t="s">
        <v>515</v>
      </c>
      <c r="D37" s="49" t="s">
        <v>516</v>
      </c>
      <c r="E37" s="49" t="s">
        <v>524</v>
      </c>
      <c r="F37" s="49" t="s">
        <v>518</v>
      </c>
      <c r="G37" s="51">
        <v>81166.36</v>
      </c>
    </row>
    <row r="38" spans="1:7" ht="30">
      <c r="A38" s="39"/>
      <c r="B38" s="48" t="s">
        <v>551</v>
      </c>
      <c r="C38" s="48" t="s">
        <v>515</v>
      </c>
      <c r="D38" s="49" t="s">
        <v>516</v>
      </c>
      <c r="E38" s="49" t="s">
        <v>517</v>
      </c>
      <c r="F38" s="49" t="s">
        <v>518</v>
      </c>
      <c r="G38" s="51">
        <v>12370.62</v>
      </c>
    </row>
    <row r="39" spans="1:7" ht="30">
      <c r="A39" s="39"/>
      <c r="B39" s="48" t="s">
        <v>552</v>
      </c>
      <c r="C39" s="48" t="s">
        <v>521</v>
      </c>
      <c r="D39" s="49" t="s">
        <v>516</v>
      </c>
      <c r="E39" s="49" t="s">
        <v>524</v>
      </c>
      <c r="F39" s="49" t="s">
        <v>518</v>
      </c>
      <c r="G39" s="51">
        <v>50112</v>
      </c>
    </row>
    <row r="40" spans="1:7" ht="30">
      <c r="A40" s="39"/>
      <c r="B40" s="48" t="s">
        <v>553</v>
      </c>
      <c r="C40" s="48" t="s">
        <v>521</v>
      </c>
      <c r="D40" s="49" t="s">
        <v>522</v>
      </c>
      <c r="E40" s="49" t="s">
        <v>540</v>
      </c>
      <c r="F40" s="49" t="s">
        <v>518</v>
      </c>
      <c r="G40" s="51">
        <v>192181.84</v>
      </c>
    </row>
    <row r="41" spans="1:7" ht="30">
      <c r="A41" s="39"/>
      <c r="B41" s="48" t="s">
        <v>554</v>
      </c>
      <c r="C41" s="48" t="s">
        <v>521</v>
      </c>
      <c r="D41" s="49" t="s">
        <v>522</v>
      </c>
      <c r="E41" s="49" t="s">
        <v>524</v>
      </c>
      <c r="F41" s="49" t="s">
        <v>518</v>
      </c>
      <c r="G41" s="51">
        <v>72703</v>
      </c>
    </row>
    <row r="42" spans="1:7" ht="30">
      <c r="A42" s="39"/>
      <c r="B42" s="48" t="s">
        <v>555</v>
      </c>
      <c r="C42" s="48" t="s">
        <v>521</v>
      </c>
      <c r="D42" s="49" t="s">
        <v>522</v>
      </c>
      <c r="E42" s="49" t="s">
        <v>540</v>
      </c>
      <c r="F42" s="49" t="s">
        <v>518</v>
      </c>
      <c r="G42" s="51">
        <v>143167.59</v>
      </c>
    </row>
    <row r="43" spans="1:7" ht="30">
      <c r="A43" s="39"/>
      <c r="B43" s="48" t="s">
        <v>556</v>
      </c>
      <c r="C43" s="48" t="s">
        <v>521</v>
      </c>
      <c r="D43" s="49" t="s">
        <v>516</v>
      </c>
      <c r="E43" s="49" t="s">
        <v>524</v>
      </c>
      <c r="F43" s="49" t="s">
        <v>518</v>
      </c>
      <c r="G43" s="51">
        <v>58405.61</v>
      </c>
    </row>
    <row r="44" spans="1:7" ht="30">
      <c r="A44" s="39"/>
      <c r="B44" s="48" t="s">
        <v>557</v>
      </c>
      <c r="C44" s="48" t="s">
        <v>521</v>
      </c>
      <c r="D44" s="49" t="s">
        <v>522</v>
      </c>
      <c r="E44" s="49" t="s">
        <v>540</v>
      </c>
      <c r="F44" s="49" t="s">
        <v>545</v>
      </c>
      <c r="G44" s="51">
        <v>121675.4</v>
      </c>
    </row>
    <row r="45" spans="1:7" ht="30">
      <c r="A45" s="39"/>
      <c r="B45" s="48" t="s">
        <v>558</v>
      </c>
      <c r="C45" s="48" t="s">
        <v>521</v>
      </c>
      <c r="D45" s="49" t="s">
        <v>522</v>
      </c>
      <c r="E45" s="49" t="s">
        <v>524</v>
      </c>
      <c r="F45" s="49" t="s">
        <v>518</v>
      </c>
      <c r="G45" s="51">
        <v>88998.45</v>
      </c>
    </row>
    <row r="46" spans="1:7" ht="30">
      <c r="A46" s="39"/>
      <c r="B46" s="48" t="s">
        <v>559</v>
      </c>
      <c r="C46" s="48" t="s">
        <v>521</v>
      </c>
      <c r="D46" s="49" t="s">
        <v>522</v>
      </c>
      <c r="E46" s="49" t="s">
        <v>530</v>
      </c>
      <c r="F46" s="49" t="s">
        <v>518</v>
      </c>
      <c r="G46" s="51">
        <v>79924</v>
      </c>
    </row>
    <row r="47" spans="1:7" ht="30">
      <c r="A47" s="39"/>
      <c r="B47" s="48" t="s">
        <v>560</v>
      </c>
      <c r="C47" s="48" t="s">
        <v>515</v>
      </c>
      <c r="D47" s="49" t="s">
        <v>516</v>
      </c>
      <c r="E47" s="49" t="s">
        <v>517</v>
      </c>
      <c r="F47" s="49" t="s">
        <v>545</v>
      </c>
      <c r="G47" s="51">
        <v>1421682.72</v>
      </c>
    </row>
    <row r="48" spans="1:7" ht="30">
      <c r="A48" s="39"/>
      <c r="B48" s="48" t="s">
        <v>561</v>
      </c>
      <c r="C48" s="48" t="s">
        <v>521</v>
      </c>
      <c r="D48" s="49" t="s">
        <v>516</v>
      </c>
      <c r="E48" s="49" t="s">
        <v>524</v>
      </c>
      <c r="F48" s="49" t="s">
        <v>518</v>
      </c>
      <c r="G48" s="51">
        <v>109782.39999999999</v>
      </c>
    </row>
    <row r="49" spans="1:7" ht="30">
      <c r="A49" s="39"/>
      <c r="B49" s="48" t="s">
        <v>562</v>
      </c>
      <c r="C49" s="48" t="s">
        <v>521</v>
      </c>
      <c r="D49" s="49" t="s">
        <v>516</v>
      </c>
      <c r="E49" s="49" t="s">
        <v>517</v>
      </c>
      <c r="F49" s="49" t="s">
        <v>518</v>
      </c>
      <c r="G49" s="51">
        <v>103820</v>
      </c>
    </row>
    <row r="50" spans="1:7">
      <c r="A50" s="39"/>
      <c r="B50" s="48"/>
      <c r="C50" s="48"/>
      <c r="D50" s="49"/>
      <c r="E50" s="49"/>
      <c r="F50" s="49"/>
      <c r="G50" s="51"/>
    </row>
    <row r="51" spans="1:7">
      <c r="A51" s="39"/>
      <c r="B51" s="48"/>
      <c r="C51" s="48"/>
      <c r="D51" s="49"/>
      <c r="E51" s="49"/>
      <c r="F51" s="49"/>
      <c r="G51" s="51"/>
    </row>
    <row r="52" spans="1:7">
      <c r="A52" s="39"/>
      <c r="B52" s="48"/>
      <c r="C52" s="48"/>
      <c r="D52" s="49"/>
      <c r="E52" s="49"/>
      <c r="F52" s="49"/>
      <c r="G52" s="51"/>
    </row>
    <row r="53" spans="1:7">
      <c r="B53" s="48"/>
      <c r="C53" s="48"/>
      <c r="D53" s="49"/>
      <c r="E53" s="49"/>
      <c r="F53" s="49"/>
      <c r="G53" s="51"/>
    </row>
    <row r="54" spans="1:7">
      <c r="B54" s="48"/>
      <c r="C54" s="48"/>
      <c r="D54" s="49"/>
      <c r="E54" s="49"/>
      <c r="F54" s="49"/>
      <c r="G54" s="51"/>
    </row>
    <row r="55" spans="1:7">
      <c r="B55" s="48"/>
      <c r="C55" s="48"/>
      <c r="D55" s="49"/>
      <c r="E55" s="49"/>
      <c r="F55" s="49"/>
      <c r="G55" s="51"/>
    </row>
    <row r="56" spans="1:7">
      <c r="B56" s="48"/>
      <c r="C56" s="48"/>
      <c r="D56" s="49"/>
      <c r="E56" s="49"/>
      <c r="F56" s="49"/>
      <c r="G56" s="51"/>
    </row>
    <row r="57" spans="1:7">
      <c r="B57" s="48"/>
      <c r="C57" s="48"/>
      <c r="D57" s="49"/>
      <c r="E57" s="49"/>
      <c r="F57" s="49"/>
      <c r="G57" s="51"/>
    </row>
    <row r="58" spans="1:7">
      <c r="B58" s="48"/>
      <c r="C58" s="48"/>
      <c r="D58" s="49"/>
      <c r="E58" s="49"/>
      <c r="F58" s="49"/>
      <c r="G58" s="51"/>
    </row>
    <row r="59" spans="1:7">
      <c r="B59" s="48"/>
      <c r="C59" s="48"/>
      <c r="D59" s="49"/>
      <c r="E59" s="49"/>
      <c r="F59" s="49"/>
      <c r="G59" s="51"/>
    </row>
    <row r="60" spans="1:7">
      <c r="B60" s="48"/>
      <c r="C60" s="48"/>
      <c r="D60" s="49"/>
      <c r="E60" s="49"/>
      <c r="F60" s="49"/>
      <c r="G60" s="51"/>
    </row>
    <row r="61" spans="1:7">
      <c r="B61" s="48"/>
      <c r="C61" s="48"/>
      <c r="D61" s="49"/>
      <c r="E61" s="49"/>
      <c r="F61" s="49"/>
      <c r="G61" s="51"/>
    </row>
    <row r="62" spans="1:7">
      <c r="B62" s="48"/>
      <c r="C62" s="48"/>
      <c r="D62" s="49"/>
      <c r="E62" s="49"/>
      <c r="F62" s="49"/>
      <c r="G62" s="51"/>
    </row>
    <row r="63" spans="1:7">
      <c r="B63" s="48"/>
      <c r="C63" s="48"/>
      <c r="D63" s="49"/>
      <c r="E63" s="49"/>
      <c r="F63" s="49"/>
      <c r="G63" s="51"/>
    </row>
    <row r="64" spans="1:7">
      <c r="B64" s="48"/>
      <c r="C64" s="48"/>
      <c r="D64" s="49"/>
      <c r="E64" s="49"/>
      <c r="F64" s="49"/>
      <c r="G64" s="52"/>
    </row>
    <row r="65" spans="2:7">
      <c r="B65" s="48"/>
      <c r="C65" s="48"/>
      <c r="D65" s="49"/>
      <c r="E65" s="49"/>
      <c r="F65" s="49"/>
      <c r="G65" s="51"/>
    </row>
    <row r="66" spans="2:7">
      <c r="B66" s="48"/>
      <c r="C66" s="48"/>
      <c r="D66" s="49"/>
      <c r="E66" s="49"/>
      <c r="F66" s="49"/>
      <c r="G66" s="51"/>
    </row>
    <row r="67" spans="2:7">
      <c r="B67" s="48"/>
      <c r="C67" s="48"/>
      <c r="D67" s="49"/>
      <c r="E67" s="49"/>
      <c r="F67" s="49"/>
      <c r="G67" s="51"/>
    </row>
    <row r="68" spans="2:7">
      <c r="B68" s="48"/>
      <c r="C68" s="48"/>
      <c r="D68" s="49"/>
      <c r="E68" s="49"/>
      <c r="F68" s="49"/>
      <c r="G68" s="51"/>
    </row>
    <row r="69" spans="2:7">
      <c r="B69" s="48"/>
      <c r="C69" s="48"/>
      <c r="D69" s="49"/>
      <c r="E69" s="49"/>
      <c r="F69" s="49"/>
      <c r="G69" s="51"/>
    </row>
    <row r="70" spans="2:7">
      <c r="B70" s="48"/>
      <c r="C70" s="48"/>
      <c r="D70" s="49"/>
      <c r="E70" s="49"/>
      <c r="F70" s="49"/>
      <c r="G70" s="51"/>
    </row>
    <row r="71" spans="2:7">
      <c r="B71" s="48"/>
      <c r="C71" s="48"/>
      <c r="D71" s="49"/>
      <c r="E71" s="49"/>
      <c r="F71" s="49"/>
      <c r="G71" s="51"/>
    </row>
    <row r="72" spans="2:7">
      <c r="B72" s="48"/>
      <c r="C72" s="48"/>
      <c r="D72" s="49"/>
      <c r="E72" s="49"/>
      <c r="F72" s="49"/>
      <c r="G72" s="51"/>
    </row>
    <row r="73" spans="2:7">
      <c r="B73" s="48"/>
      <c r="C73" s="48"/>
      <c r="D73" s="49"/>
      <c r="E73" s="49"/>
      <c r="F73" s="49"/>
      <c r="G73" s="51"/>
    </row>
    <row r="74" spans="2:7">
      <c r="B74" s="48"/>
      <c r="C74" s="48"/>
      <c r="D74" s="49"/>
      <c r="E74" s="49"/>
      <c r="F74" s="49"/>
      <c r="G74" s="51"/>
    </row>
    <row r="75" spans="2:7">
      <c r="B75" s="48"/>
      <c r="C75" s="48"/>
      <c r="D75" s="49"/>
      <c r="E75" s="49"/>
      <c r="F75" s="49"/>
      <c r="G75" s="51"/>
    </row>
    <row r="76" spans="2:7">
      <c r="B76" s="48"/>
      <c r="C76" s="48"/>
      <c r="D76" s="49"/>
      <c r="E76" s="49"/>
      <c r="F76" s="49"/>
      <c r="G76" s="51"/>
    </row>
    <row r="77" spans="2:7">
      <c r="B77" s="48"/>
      <c r="C77" s="48"/>
      <c r="D77" s="49"/>
      <c r="E77" s="49"/>
      <c r="F77" s="49"/>
      <c r="G77" s="51"/>
    </row>
    <row r="78" spans="2:7">
      <c r="B78" s="48"/>
      <c r="C78" s="48"/>
      <c r="D78" s="49"/>
      <c r="E78" s="49"/>
      <c r="F78" s="49"/>
      <c r="G78" s="51"/>
    </row>
    <row r="79" spans="2:7">
      <c r="B79" s="48"/>
      <c r="C79" s="48"/>
      <c r="D79" s="49"/>
      <c r="E79" s="49"/>
      <c r="F79" s="49"/>
      <c r="G79" s="51"/>
    </row>
    <row r="80" spans="2:7">
      <c r="B80" s="48"/>
      <c r="C80" s="48"/>
      <c r="D80" s="49"/>
      <c r="E80" s="49"/>
      <c r="F80" s="49"/>
      <c r="G80" s="51"/>
    </row>
    <row r="81" spans="2:7">
      <c r="B81" s="48"/>
      <c r="C81" s="48"/>
      <c r="D81" s="49"/>
      <c r="E81" s="49"/>
      <c r="F81" s="49"/>
      <c r="G81" s="51"/>
    </row>
    <row r="82" spans="2:7">
      <c r="B82" s="48"/>
      <c r="C82" s="48"/>
      <c r="D82" s="49"/>
      <c r="E82" s="49"/>
      <c r="F82" s="49"/>
      <c r="G82" s="51"/>
    </row>
    <row r="83" spans="2:7">
      <c r="B83" s="48"/>
      <c r="C83" s="48"/>
      <c r="D83" s="49"/>
      <c r="E83" s="49"/>
      <c r="F83" s="49"/>
      <c r="G83" s="7"/>
    </row>
    <row r="84" spans="2:7">
      <c r="B84" s="48"/>
      <c r="C84" s="48"/>
      <c r="D84" s="49"/>
      <c r="E84" s="49"/>
      <c r="F84" s="49"/>
      <c r="G84" s="51"/>
    </row>
    <row r="85" spans="2:7">
      <c r="B85" s="48"/>
      <c r="C85" s="48"/>
      <c r="D85" s="49"/>
      <c r="E85" s="49"/>
      <c r="F85" s="49"/>
      <c r="G85" s="51"/>
    </row>
    <row r="86" spans="2:7">
      <c r="B86" s="48"/>
      <c r="C86" s="48"/>
      <c r="D86" s="49"/>
      <c r="E86" s="49"/>
      <c r="F86" s="49"/>
      <c r="G86" s="51"/>
    </row>
    <row r="87" spans="2:7">
      <c r="B87" s="48"/>
      <c r="C87" s="48"/>
      <c r="D87" s="49"/>
      <c r="E87" s="49"/>
      <c r="F87" s="49"/>
      <c r="G87" s="7"/>
    </row>
    <row r="88" spans="2:7">
      <c r="B88" s="48"/>
      <c r="C88" s="48"/>
      <c r="D88" s="49"/>
      <c r="E88" s="49"/>
      <c r="F88" s="49"/>
      <c r="G88" s="7"/>
    </row>
    <row r="89" spans="2:7">
      <c r="B89" s="48"/>
      <c r="C89" s="48"/>
      <c r="D89" s="49"/>
      <c r="E89" s="49"/>
      <c r="F89" s="49"/>
      <c r="G89" s="51"/>
    </row>
    <row r="90" spans="2:7">
      <c r="B90" s="48"/>
      <c r="C90" s="48"/>
      <c r="D90" s="49"/>
      <c r="E90" s="49"/>
      <c r="F90" s="49"/>
      <c r="G90" s="51"/>
    </row>
    <row r="91" spans="2:7">
      <c r="B91" s="48"/>
      <c r="C91" s="48"/>
      <c r="D91" s="49"/>
      <c r="E91" s="49"/>
      <c r="F91" s="49"/>
      <c r="G91" s="51"/>
    </row>
    <row r="92" spans="2:7">
      <c r="B92" s="48"/>
      <c r="C92" s="48"/>
      <c r="D92" s="49"/>
      <c r="E92" s="49"/>
      <c r="F92" s="49"/>
      <c r="G92" s="51"/>
    </row>
    <row r="93" spans="2:7">
      <c r="B93" s="48"/>
      <c r="C93" s="48"/>
      <c r="D93" s="49"/>
      <c r="E93" s="49"/>
      <c r="F93" s="49"/>
      <c r="G93" s="51"/>
    </row>
    <row r="94" spans="2:7">
      <c r="B94" s="48"/>
      <c r="C94" s="48"/>
      <c r="D94" s="49"/>
      <c r="E94" s="49"/>
      <c r="F94" s="49"/>
      <c r="G94" s="51"/>
    </row>
    <row r="95" spans="2:7">
      <c r="B95" s="48"/>
      <c r="C95" s="48"/>
      <c r="D95" s="49"/>
      <c r="E95" s="49"/>
      <c r="F95" s="49"/>
      <c r="G95" s="51"/>
    </row>
    <row r="96" spans="2:7">
      <c r="B96" s="48"/>
      <c r="C96" s="48"/>
      <c r="D96" s="49"/>
      <c r="E96" s="49"/>
      <c r="F96" s="49"/>
      <c r="G96" s="51"/>
    </row>
    <row r="97" spans="2:7">
      <c r="B97" s="48"/>
      <c r="C97" s="48"/>
      <c r="D97" s="49"/>
      <c r="E97" s="49"/>
      <c r="F97" s="49"/>
      <c r="G97" s="51"/>
    </row>
    <row r="98" spans="2:7">
      <c r="B98" s="48"/>
      <c r="C98" s="48"/>
      <c r="D98" s="49"/>
      <c r="E98" s="49"/>
      <c r="F98" s="49"/>
      <c r="G98" s="51"/>
    </row>
    <row r="99" spans="2:7">
      <c r="B99" s="48"/>
      <c r="C99" s="48"/>
      <c r="D99" s="49"/>
      <c r="E99" s="49"/>
      <c r="F99" s="49"/>
      <c r="G99" s="51"/>
    </row>
    <row r="100" spans="2:7">
      <c r="B100" s="48"/>
      <c r="C100" s="48"/>
      <c r="D100" s="49"/>
      <c r="E100" s="49"/>
      <c r="F100" s="49"/>
      <c r="G100" s="51"/>
    </row>
    <row r="101" spans="2:7">
      <c r="B101" s="48"/>
      <c r="C101" s="48"/>
      <c r="D101" s="49"/>
      <c r="E101" s="49"/>
      <c r="F101" s="49"/>
      <c r="G101" s="51"/>
    </row>
    <row r="102" spans="2:7">
      <c r="B102" s="48"/>
      <c r="C102" s="48"/>
      <c r="D102" s="49"/>
      <c r="E102" s="49"/>
      <c r="F102" s="49"/>
      <c r="G102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Estudiantes</vt:lpstr>
      <vt:lpstr>Contratos</vt:lpstr>
      <vt:lpstr>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Usuario de Microsoft Office</cp:lastModifiedBy>
  <cp:lastPrinted>2018-02-28T19:00:23Z</cp:lastPrinted>
  <dcterms:created xsi:type="dcterms:W3CDTF">2018-02-17T17:23:52Z</dcterms:created>
  <dcterms:modified xsi:type="dcterms:W3CDTF">2022-08-02T18:41:34Z</dcterms:modified>
</cp:coreProperties>
</file>