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villafa\Documents\datos_abiertos\"/>
    </mc:Choice>
  </mc:AlternateContent>
  <bookViews>
    <workbookView xWindow="0" yWindow="0" windowWidth="24000" windowHeight="9630"/>
  </bookViews>
  <sheets>
    <sheet name="Portada" sheetId="1" r:id="rId1"/>
    <sheet name="Investigadores" sheetId="2" r:id="rId2"/>
    <sheet name="Personal" sheetId="3" r:id="rId3"/>
    <sheet name="Estudiantes" sheetId="4" r:id="rId4"/>
    <sheet name="Contratos" sheetId="5" r:id="rId5"/>
  </sheets>
  <definedNames>
    <definedName name="_xlnm._FilterDatabase" localSheetId="4" hidden="1">Contratos!$B$12:$G$52</definedName>
    <definedName name="_xlnm._FilterDatabase" localSheetId="3" hidden="1">Estudiantes!$B$30:$I$182</definedName>
    <definedName name="_xlnm._FilterDatabase" localSheetId="1" hidden="1">Investigadores!$B$22:$G$82</definedName>
    <definedName name="_xlnm._FilterDatabase" localSheetId="2" hidden="1">Personal!$A$15:$F$212</definedName>
    <definedName name="_xlnm.Print_Area" localSheetId="2">Personal!$A$16:$F$212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5" l="1"/>
  <c r="F8" i="5"/>
  <c r="E8" i="5"/>
  <c r="D8" i="5"/>
  <c r="C8" i="5"/>
  <c r="G6" i="5"/>
  <c r="F6" i="5"/>
  <c r="E6" i="5"/>
  <c r="D6" i="5"/>
  <c r="G4" i="5"/>
  <c r="F4" i="5"/>
  <c r="E4" i="5"/>
  <c r="D4" i="5"/>
  <c r="C4" i="5"/>
  <c r="I28" i="4" l="1"/>
  <c r="I26" i="4"/>
  <c r="I24" i="4"/>
  <c r="I22" i="4"/>
  <c r="I20" i="4"/>
  <c r="I18" i="4"/>
  <c r="I16" i="4"/>
  <c r="I14" i="4"/>
  <c r="I12" i="4"/>
  <c r="I10" i="4"/>
  <c r="I8" i="4"/>
  <c r="I4" i="4"/>
  <c r="H6" i="4"/>
  <c r="H4" i="4"/>
  <c r="G14" i="4"/>
  <c r="G12" i="4"/>
  <c r="G10" i="4"/>
  <c r="G8" i="4"/>
  <c r="G6" i="4"/>
  <c r="G4" i="4"/>
  <c r="F20" i="4"/>
  <c r="F18" i="4"/>
  <c r="F16" i="4"/>
  <c r="F14" i="4"/>
  <c r="F12" i="4"/>
  <c r="F10" i="4"/>
  <c r="F8" i="4"/>
  <c r="F6" i="4"/>
  <c r="F4" i="4"/>
  <c r="E12" i="4"/>
  <c r="E10" i="4"/>
  <c r="E6" i="4"/>
  <c r="H10" i="4"/>
  <c r="H8" i="4"/>
  <c r="E8" i="4"/>
  <c r="I6" i="4"/>
  <c r="D6" i="4"/>
  <c r="C6" i="4"/>
  <c r="E4" i="4"/>
  <c r="D4" i="4"/>
  <c r="C4" i="4"/>
  <c r="E6" i="2" l="1"/>
  <c r="D10" i="2"/>
  <c r="D8" i="2"/>
  <c r="D6" i="2"/>
  <c r="D4" i="2"/>
  <c r="C6" i="2"/>
  <c r="C4" i="2"/>
  <c r="F14" i="3" l="1"/>
  <c r="F12" i="3"/>
  <c r="F10" i="3"/>
  <c r="F8" i="3"/>
  <c r="F6" i="3"/>
  <c r="F4" i="3"/>
  <c r="E4" i="3"/>
  <c r="E6" i="3"/>
  <c r="E8" i="3"/>
  <c r="E10" i="3"/>
  <c r="C10" i="3"/>
  <c r="C8" i="3"/>
  <c r="C6" i="3"/>
  <c r="C4" i="3"/>
  <c r="B6" i="3"/>
  <c r="B4" i="3"/>
  <c r="D6" i="3" l="1"/>
  <c r="D4" i="3"/>
  <c r="A4" i="3"/>
  <c r="G20" i="2"/>
  <c r="G16" i="2"/>
  <c r="G6" i="2"/>
  <c r="G8" i="2"/>
  <c r="G10" i="2"/>
  <c r="G18" i="2"/>
  <c r="G12" i="2"/>
  <c r="G14" i="2"/>
  <c r="D12" i="2"/>
  <c r="F12" i="2"/>
  <c r="F14" i="2"/>
  <c r="G4" i="2"/>
  <c r="F10" i="2" l="1"/>
  <c r="F8" i="2"/>
  <c r="F6" i="2"/>
  <c r="F4" i="2"/>
  <c r="E4" i="2"/>
</calcChain>
</file>

<file path=xl/comments1.xml><?xml version="1.0" encoding="utf-8"?>
<comments xmlns="http://schemas.openxmlformats.org/spreadsheetml/2006/main">
  <authors>
    <author>Marlen</author>
  </authors>
  <commentList>
    <comment ref="I133" authorId="0" shapeId="0">
      <text>
        <r>
          <rPr>
            <b/>
            <sz val="9"/>
            <color rgb="FF000000"/>
            <rFont val="Tahoma"/>
            <family val="2"/>
          </rPr>
          <t>Cambio de LGAC 22/09/2019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<sst xmlns="http://schemas.openxmlformats.org/spreadsheetml/2006/main" count="2732" uniqueCount="588">
  <si>
    <t>Datos Abiertos</t>
  </si>
  <si>
    <t>Investigadores</t>
  </si>
  <si>
    <t>Plantilla de personal</t>
  </si>
  <si>
    <t>Estudiantes</t>
  </si>
  <si>
    <t>Contratos</t>
  </si>
  <si>
    <t>Relación de investigadores</t>
  </si>
  <si>
    <t>Sexo</t>
  </si>
  <si>
    <t>Hombre</t>
  </si>
  <si>
    <t>Mujer</t>
  </si>
  <si>
    <t>Licenciatura</t>
  </si>
  <si>
    <t>Nivel de S.N.I.</t>
  </si>
  <si>
    <t>Candidato</t>
  </si>
  <si>
    <t>I</t>
  </si>
  <si>
    <t>II</t>
  </si>
  <si>
    <t>III</t>
  </si>
  <si>
    <t>Nacionalidad</t>
  </si>
  <si>
    <t>Mexicano</t>
  </si>
  <si>
    <t>Extranjero</t>
  </si>
  <si>
    <t xml:space="preserve">Sin </t>
  </si>
  <si>
    <t>Plantilla</t>
  </si>
  <si>
    <t>Grado académico</t>
  </si>
  <si>
    <t>Básico</t>
  </si>
  <si>
    <t>Maestría</t>
  </si>
  <si>
    <t>Doctorado</t>
  </si>
  <si>
    <t>Administrativo</t>
  </si>
  <si>
    <t>Técnico</t>
  </si>
  <si>
    <t>Ingeniero</t>
  </si>
  <si>
    <t>Investigador</t>
  </si>
  <si>
    <t>Grupo</t>
  </si>
  <si>
    <t>Subdirección de Recursos Humanos</t>
  </si>
  <si>
    <t>Departamento de Compras</t>
  </si>
  <si>
    <t>Departamento de Servicios Escolares</t>
  </si>
  <si>
    <t>Rango de edad</t>
  </si>
  <si>
    <t>Área de Investigación</t>
  </si>
  <si>
    <t xml:space="preserve">JOSE LUIS FLORES ARIAS                            </t>
  </si>
  <si>
    <t xml:space="preserve">JOSE ENRIQUE ADRIAN LANDGRAVE MANJA               </t>
  </si>
  <si>
    <t xml:space="preserve">MA DE LA LUZ ACEVES BUENROSTRO                    </t>
  </si>
  <si>
    <t xml:space="preserve">FRANCISCO JAVIER CUEVAS DE LA ROSA                </t>
  </si>
  <si>
    <t xml:space="preserve">VICENTE ABOITES MANRIQUE                          </t>
  </si>
  <si>
    <t xml:space="preserve">SERGIO ARTURO CALIXTO CARRERA                     </t>
  </si>
  <si>
    <t xml:space="preserve">ABUNDIO DAVILA ALVAREZ                            </t>
  </si>
  <si>
    <t xml:space="preserve">FRANCISCO BERNARDO HUERTA GONZALEZ                </t>
  </si>
  <si>
    <t xml:space="preserve">RAYMUNDO MENDOZA ARCE                             </t>
  </si>
  <si>
    <t xml:space="preserve">MANUEL SERVIN GUIRADO                             </t>
  </si>
  <si>
    <t xml:space="preserve">CARLOS PEREZ SANTOS                               </t>
  </si>
  <si>
    <t xml:space="preserve">FRANCISCO VILLA VILLA                             </t>
  </si>
  <si>
    <t xml:space="preserve">GLORIA DEL CARMEN MONTOYA RUBIO                   </t>
  </si>
  <si>
    <t xml:space="preserve">ROSARIO ROJAS SALDIVAR                            </t>
  </si>
  <si>
    <t xml:space="preserve">JOSE DE LA LUZ MARTINEZ NEGRETE                   </t>
  </si>
  <si>
    <t xml:space="preserve">LUIS MARTINEZ ESCOBEDO                            </t>
  </si>
  <si>
    <t xml:space="preserve">FERNANDO MENDOZA SANTOYO                          </t>
  </si>
  <si>
    <t xml:space="preserve">BERNARDO MENDOZA SANTOYO                          </t>
  </si>
  <si>
    <t xml:space="preserve">MARICELA RAMIREZ RAMIREZ                          </t>
  </si>
  <si>
    <t xml:space="preserve">LUIS IGNACIO GARCIA MARQUEZ                       </t>
  </si>
  <si>
    <t xml:space="preserve">CRISTINA ELIZABETH SOLANO SOSA                    </t>
  </si>
  <si>
    <t xml:space="preserve">JOSE DE JESUS ORTIZ RAMIREZ                       </t>
  </si>
  <si>
    <t xml:space="preserve">JULIO CESAR SANCHEZ ROLDAN                        </t>
  </si>
  <si>
    <t xml:space="preserve">MA DE LA LUZ MORALES TORRES                       </t>
  </si>
  <si>
    <t xml:space="preserve">MARIJA STROJNIK SCHOLL                            </t>
  </si>
  <si>
    <t xml:space="preserve">RAUL NIETO CENTENO                                </t>
  </si>
  <si>
    <t xml:space="preserve">MARCO ANTONIO TRONCOSO TORRES                     </t>
  </si>
  <si>
    <t xml:space="preserve">VIRGINIA DE LOURDES PEREZ PEREZ                   </t>
  </si>
  <si>
    <t xml:space="preserve">GONZALO PAEZ PADILLA                              </t>
  </si>
  <si>
    <t xml:space="preserve">GIL ARTURO PEREZ HERRERA                          </t>
  </si>
  <si>
    <t xml:space="preserve">CUAUHTEMOC NIETO SILVA                            </t>
  </si>
  <si>
    <t xml:space="preserve">LUIS KEVIN HERNANDEZ FOY                          </t>
  </si>
  <si>
    <t xml:space="preserve">J FRANCISCO MUÑOZ GARCIA                          </t>
  </si>
  <si>
    <t xml:space="preserve">NOE ALCALA  OCHOA                                 </t>
  </si>
  <si>
    <t xml:space="preserve">JOSE DE LA LUZ HURTADO ORTEGA                     </t>
  </si>
  <si>
    <t xml:space="preserve">ALFREDO HERNANDEZ VILCHES                         </t>
  </si>
  <si>
    <t xml:space="preserve">YURY  BARMENKOV                                   </t>
  </si>
  <si>
    <t xml:space="preserve">DANIEL MALACARA DOBLADO                           </t>
  </si>
  <si>
    <t xml:space="preserve">JOSE ALFREDO PRADO FALCON                         </t>
  </si>
  <si>
    <t xml:space="preserve">JUAN MANUEL BUJDUD PEREZ                          </t>
  </si>
  <si>
    <t xml:space="preserve">GUILLERMO RAMIREZ BARAJAS                         </t>
  </si>
  <si>
    <t xml:space="preserve">MOISES CYWIAK GARBARCEWICZ                        </t>
  </si>
  <si>
    <t xml:space="preserve">RAFAEL ESPINOSA LUNA                              </t>
  </si>
  <si>
    <t xml:space="preserve">YSIDRO SALDAÑA MENDES                             </t>
  </si>
  <si>
    <t xml:space="preserve">RUBEN ROCHA SANTOS                                </t>
  </si>
  <si>
    <t xml:space="preserve">MARCO ANTONIO MENESES NAVA                        </t>
  </si>
  <si>
    <t xml:space="preserve">DONATO LUNA MORENO                                </t>
  </si>
  <si>
    <t xml:space="preserve">LUIS ARMANDO DIAZ TORRES                          </t>
  </si>
  <si>
    <t xml:space="preserve">ALEXANDER KIRIYANOV                               </t>
  </si>
  <si>
    <t xml:space="preserve">MARTIN ORTIZ MORALES                              </t>
  </si>
  <si>
    <t xml:space="preserve">VERONICA SUSANA CORRALES CASTRO                   </t>
  </si>
  <si>
    <t xml:space="preserve">HUGO SERGIO VAZQUEZ CORTES                        </t>
  </si>
  <si>
    <t xml:space="preserve">ULADZIMIR MINKOVICH                               </t>
  </si>
  <si>
    <t xml:space="preserve">MA GUADALUPE LOPEZ HERNANDEZ                      </t>
  </si>
  <si>
    <t xml:space="preserve">JOSE BERNARDO PASCUAL RUIZ OLVERA                 </t>
  </si>
  <si>
    <t xml:space="preserve">MARTHA ESTELA CAMPOS CALDERA                      </t>
  </si>
  <si>
    <t xml:space="preserve">JUAN ANTONIO RAYAS ALVAREZ                        </t>
  </si>
  <si>
    <t xml:space="preserve">NORMA RODRIGUEZ VITAL                             </t>
  </si>
  <si>
    <t xml:space="preserve">RICARDO VALDIVIA HERNANDEZ                        </t>
  </si>
  <si>
    <t xml:space="preserve">EFRAIN MEJIA BELTRAN                              </t>
  </si>
  <si>
    <t xml:space="preserve">MA ALEJANDRINA MARTINEZ GAMEZ                     </t>
  </si>
  <si>
    <t xml:space="preserve">BERNARDINO BARRIENTOS GARCIA                      </t>
  </si>
  <si>
    <t xml:space="preserve">BEATRIZ TERESA BRAMBILA FAUSTO                    </t>
  </si>
  <si>
    <t xml:space="preserve">DAVID MONZON HERNANDEZ                            </t>
  </si>
  <si>
    <t xml:space="preserve">JOSE LUIS MALDONADO RIVERA                        </t>
  </si>
  <si>
    <t xml:space="preserve">CLAUDIO FRAUSTO REYES                             </t>
  </si>
  <si>
    <t xml:space="preserve">EDGAR OMAR VILLAFAÑA MANZANAREZ                   </t>
  </si>
  <si>
    <t xml:space="preserve">JUAN MARGARITO SARABIA TORRES                     </t>
  </si>
  <si>
    <t xml:space="preserve">GLORIA VERONICA VAZQUEZ GARCIA                    </t>
  </si>
  <si>
    <t xml:space="preserve">MA GUADALUPE IBARRA NAVA                          </t>
  </si>
  <si>
    <t xml:space="preserve">CLAUDIA JACQUELINE MEDINA SANCHEZ                 </t>
  </si>
  <si>
    <t xml:space="preserve">J APOLINAR MUÑOZ RODRIGUEZ                        </t>
  </si>
  <si>
    <t xml:space="preserve">ISMAEL TORRES GOMEZ                               </t>
  </si>
  <si>
    <t xml:space="preserve">JUAN GUILLERMO GARNICA CAMPOS                     </t>
  </si>
  <si>
    <t xml:space="preserve">AARON ANIBAL SERRANO AGUIÑAGA                     </t>
  </si>
  <si>
    <t xml:space="preserve">MARTIN OLMOS LOPEZ                                </t>
  </si>
  <si>
    <t xml:space="preserve">REYNA ARACELI DUARTE QUIROGA                      </t>
  </si>
  <si>
    <t xml:space="preserve">GEMINIANO DONACIANO MARTINEZ PONCE                </t>
  </si>
  <si>
    <t xml:space="preserve">RAUL ALFONSO VAZQUEZ NAVA                         </t>
  </si>
  <si>
    <t xml:space="preserve">AMALIA MARTINEZ GARCIA                            </t>
  </si>
  <si>
    <t xml:space="preserve">JUAN LUIS PICHARDO MOLINA                         </t>
  </si>
  <si>
    <t xml:space="preserve">ARMANDO RUIZ MARQUEZ                              </t>
  </si>
  <si>
    <t xml:space="preserve">NORBERTO ARZATE PLATA                             </t>
  </si>
  <si>
    <t xml:space="preserve">TERESITA DEL NIÑO J PEREZ HERNANDEZ               </t>
  </si>
  <si>
    <t xml:space="preserve">ALEJANDRO MARTINEZ RIOS                           </t>
  </si>
  <si>
    <t xml:space="preserve">ANNETTE TORRES TOLEDO                             </t>
  </si>
  <si>
    <t xml:space="preserve">DAVID MORENO HERNANDEZ                            </t>
  </si>
  <si>
    <t xml:space="preserve">JOSE IGNACIO DIEGO MANRIQUE                       </t>
  </si>
  <si>
    <t xml:space="preserve">MA DE LOURDES SILVA ORTEGA                        </t>
  </si>
  <si>
    <t xml:space="preserve">GABRIEL RAMOS ORTIZ                               </t>
  </si>
  <si>
    <t xml:space="preserve">ELY JUDITH ROSINA GALLO RAMIREZ                   </t>
  </si>
  <si>
    <t xml:space="preserve">JOSE ZACARIAS MALACARA HERNANDEZ                  </t>
  </si>
  <si>
    <t xml:space="preserve">MARIA GUADALUPE ESPINOZA PANTOJA                  </t>
  </si>
  <si>
    <t xml:space="preserve">CRISTIAN ANTONIO DE LA ROSA HUERTA                </t>
  </si>
  <si>
    <t xml:space="preserve">MARIO ALBERTO RUIZ BERGANZA                       </t>
  </si>
  <si>
    <t xml:space="preserve">OLIVIER JEAN MICHEL  POTTIEZ                      </t>
  </si>
  <si>
    <t xml:space="preserve">MANUEL HUMBERTO DE LA TORRE IBARRA                </t>
  </si>
  <si>
    <t xml:space="preserve">TZAIDEL VILCHES MUÑOZ                             </t>
  </si>
  <si>
    <t xml:space="preserve">ZOE JEZABEL ROCHA LUGO                            </t>
  </si>
  <si>
    <t xml:space="preserve">ELEONOR LEON TORRES                               </t>
  </si>
  <si>
    <t xml:space="preserve">SILVIA JANDERI GOMEZ MARTINEZ                     </t>
  </si>
  <si>
    <t xml:space="preserve">MARIA DEL SOCORRO HERNANDEZ MONTES                </t>
  </si>
  <si>
    <t xml:space="preserve">MYRIAM CRISTINA JIMENEZ MARES                     </t>
  </si>
  <si>
    <t xml:space="preserve">BLANCA MARGARITA MORENO ESPARZA                   </t>
  </si>
  <si>
    <t xml:space="preserve">ALICIA GABRIELA SALAS GARCIA                      </t>
  </si>
  <si>
    <t xml:space="preserve">ENRIQUE AVILA MORALES                             </t>
  </si>
  <si>
    <t xml:space="preserve">AZUCENA HERNANDEZ SANCHEZ                         </t>
  </si>
  <si>
    <t xml:space="preserve">MA TERESA PEREZ HERNANDEZ                         </t>
  </si>
  <si>
    <t xml:space="preserve">MARIA MAGDALENA FLORES REYNA                      </t>
  </si>
  <si>
    <t xml:space="preserve">ENRIQUE NOE ARIAS                                 </t>
  </si>
  <si>
    <t xml:space="preserve">JOSEFINA GARCIA BRIANO                            </t>
  </si>
  <si>
    <t xml:space="preserve">RAMON CARRILES JAIMES                             </t>
  </si>
  <si>
    <t xml:space="preserve">GUSTAVO ADOLFO ACEVEDO RAMIREZ                    </t>
  </si>
  <si>
    <t xml:space="preserve">JESUS SAID SALUM RAMIREZ                          </t>
  </si>
  <si>
    <t xml:space="preserve">JORGE MAURICIO FLORES MORENO                      </t>
  </si>
  <si>
    <t xml:space="preserve">ANA ISABEL VEGA RAMIREZ                           </t>
  </si>
  <si>
    <t xml:space="preserve">JOSE ANGEL GONZALEZ GUTIERREZ                     </t>
  </si>
  <si>
    <t xml:space="preserve">HAGGEO DESIRENA ENRRIQUEZ                         </t>
  </si>
  <si>
    <t xml:space="preserve">MARIO ALEJANDRO RODRIGUEZ RIVERA                  </t>
  </si>
  <si>
    <t xml:space="preserve">MARLEN ZULEICA TENANGO AGUIAR                     </t>
  </si>
  <si>
    <t xml:space="preserve">DIEGO TORRES ARMENTA                              </t>
  </si>
  <si>
    <t xml:space="preserve">JOSE ISMAEL OLIVA CONTRERAS                       </t>
  </si>
  <si>
    <t xml:space="preserve">JOSE CRISTHIAN ALVAREZ DE LUNA                    </t>
  </si>
  <si>
    <t xml:space="preserve">ADRIAN WULFRANO CORONEL ARREDONDO                 </t>
  </si>
  <si>
    <t xml:space="preserve">BRENDA GARCIA AGUILERA                            </t>
  </si>
  <si>
    <t xml:space="preserve">SILVIA LISSETTE CISNEROS LOZANO                   </t>
  </si>
  <si>
    <t xml:space="preserve">CLAUDIA DOMINGUEZ ROMO                            </t>
  </si>
  <si>
    <t xml:space="preserve">CLAUDIA IVETH MARQUEZ NAVARRO                     </t>
  </si>
  <si>
    <t xml:space="preserve">CHARVEL MICHAEL LOPEZ GARCIA                      </t>
  </si>
  <si>
    <t xml:space="preserve">CRISTINA JANNET CRUZ PEREZ                        </t>
  </si>
  <si>
    <t xml:space="preserve">JOSE ALFREDO SOTO SOLANO                          </t>
  </si>
  <si>
    <t xml:space="preserve">MARIA CHRISTIAN ALBOR CORTES                      </t>
  </si>
  <si>
    <t xml:space="preserve">VERONICA OLIVA LARA                               </t>
  </si>
  <si>
    <t xml:space="preserve">MARISSA VASQUEZ MARTINEZ                          </t>
  </si>
  <si>
    <t xml:space="preserve">JOSE MOISES PADILLA MIRANDA                       </t>
  </si>
  <si>
    <t xml:space="preserve">PABLO MARTIN BRIONES ALARCON                      </t>
  </si>
  <si>
    <t xml:space="preserve">AMERICA BERENICE MEZA MOYA                        </t>
  </si>
  <si>
    <t xml:space="preserve">LUIS FERNANDO GONZALEZ SALDIVAR                   </t>
  </si>
  <si>
    <t xml:space="preserve">JOSE FRANCISCO REYES SALDAÑA                      </t>
  </si>
  <si>
    <t xml:space="preserve">MONICA DEL CARMEN ALVAREZ NAVA                    </t>
  </si>
  <si>
    <t xml:space="preserve">FRANCISCO JAVIER OMEDES ALRICH                    </t>
  </si>
  <si>
    <t xml:space="preserve">ALEJANDRO BLANCO SOTO                             </t>
  </si>
  <si>
    <t xml:space="preserve">DANIEL ALBERTO MAY ARRIOJA                        </t>
  </si>
  <si>
    <t xml:space="preserve">VALERIA PIAZZA                                    </t>
  </si>
  <si>
    <t xml:space="preserve">RODOLFO MARTINEZ MANUEL                           </t>
  </si>
  <si>
    <t xml:space="preserve">LUCERO ALVARADO RAMIREZ                           </t>
  </si>
  <si>
    <t xml:space="preserve">ALFREDO CAMPOS MEJIA                              </t>
  </si>
  <si>
    <t xml:space="preserve">ROBERTO RAMIREZ ALARCON                           </t>
  </si>
  <si>
    <t xml:space="preserve">LUZ ADRIANA GUTIERREZ GUERRA                      </t>
  </si>
  <si>
    <t xml:space="preserve">JANET IRINA PRECIADO WIECHERS                     </t>
  </si>
  <si>
    <t xml:space="preserve">GABRIELA ESTUDILLO TOLENTINO                      </t>
  </si>
  <si>
    <t xml:space="preserve">MAXIMINO RAMIREZ HERNANDEZ                        </t>
  </si>
  <si>
    <t xml:space="preserve">LAURA CECILIA RODRIGUEZ RODRIGUEZ                 </t>
  </si>
  <si>
    <t xml:space="preserve">MARISELA LOPEZ VELA                               </t>
  </si>
  <si>
    <t xml:space="preserve">MARIA ANGELICA BAEZA ROCHA                        </t>
  </si>
  <si>
    <t xml:space="preserve">GERARDO RAMON FLORES COLUNGA                      </t>
  </si>
  <si>
    <t xml:space="preserve">ISRAEL ENRIQUE TORRES JAIME                       </t>
  </si>
  <si>
    <t xml:space="preserve">YOANA ELIZABETH TEJEDA PORTILLO                   </t>
  </si>
  <si>
    <t xml:space="preserve">EDEN MORALES NARVAEZ                              </t>
  </si>
  <si>
    <t xml:space="preserve">ALMA ADRIANA CAMACHO PEREZ                        </t>
  </si>
  <si>
    <t xml:space="preserve">BARTOLOME REYES RAMIREZ                           </t>
  </si>
  <si>
    <t xml:space="preserve">DIANA NARAHI BERTADILLO ANAYA                     </t>
  </si>
  <si>
    <t xml:space="preserve">FERNANDO MARTELL CHAVEZ                           </t>
  </si>
  <si>
    <t xml:space="preserve">LAURA ELENA CASANDRA ROSALES ZARATE               </t>
  </si>
  <si>
    <t>20 a 30</t>
  </si>
  <si>
    <t>Rango de edad (años)</t>
  </si>
  <si>
    <t>30 a 40</t>
  </si>
  <si>
    <t>40 a 50</t>
  </si>
  <si>
    <t>50 a 60</t>
  </si>
  <si>
    <t>60 a 70</t>
  </si>
  <si>
    <t>70 o mas</t>
  </si>
  <si>
    <t>Bernardo Mendoza Santoyo</t>
  </si>
  <si>
    <t>Fernardo Mendoza Santoyo</t>
  </si>
  <si>
    <t>Alejandro Martínez Rios</t>
  </si>
  <si>
    <t>Alexander kirianov</t>
  </si>
  <si>
    <t>Gonzalo Paez Padilla</t>
  </si>
  <si>
    <t>Luis Armando Díaz Torres</t>
  </si>
  <si>
    <t xml:space="preserve">Manuel Servin Guirado </t>
  </si>
  <si>
    <t>Sergio Arturo Calixto Carrera</t>
  </si>
  <si>
    <t>Amalia Martinez García</t>
  </si>
  <si>
    <t>Cristina Elizabeth Solano Sosa</t>
  </si>
  <si>
    <t>Rafael Espinosa Luna</t>
  </si>
  <si>
    <t>Vicente Aboites Manrique</t>
  </si>
  <si>
    <t>Gabriel Ramos Ortiz</t>
  </si>
  <si>
    <t>José Luis Maldonado Rivera</t>
  </si>
  <si>
    <t>Abundio Dávila Alvarez</t>
  </si>
  <si>
    <t>David Monzón Hernández</t>
  </si>
  <si>
    <t>Bernardino Barrientos García</t>
  </si>
  <si>
    <t>Claudio Frausto Reyes</t>
  </si>
  <si>
    <t>Daniel A. May Arrioja</t>
  </si>
  <si>
    <t>David Moreno Hernández</t>
  </si>
  <si>
    <t>Efraín Mejia Beltran</t>
  </si>
  <si>
    <t>Gloria Veronica Vázquez García</t>
  </si>
  <si>
    <t>Ismael Torres Gómez</t>
  </si>
  <si>
    <t>J. Apolinar Muñoz Rodriguez</t>
  </si>
  <si>
    <t>Ramón Carriles Jaimes</t>
  </si>
  <si>
    <t>Marco Antonio Meneses Nava</t>
  </si>
  <si>
    <t>Noé Alcalá Ochoa</t>
  </si>
  <si>
    <t>Uladzimir Minkovich</t>
  </si>
  <si>
    <t>Daniel Malacara Doblado</t>
  </si>
  <si>
    <t>Francisco Villa Villa</t>
  </si>
  <si>
    <t>Juan Luis Pichardo Molina</t>
  </si>
  <si>
    <t>Manuel Humberto de la Torre Ibarra</t>
  </si>
  <si>
    <t>Raul Vázquez Nava</t>
  </si>
  <si>
    <t>Norberto Arzate Plata</t>
  </si>
  <si>
    <t>Donato Luna Moreno</t>
  </si>
  <si>
    <t>Haggeo Desirena Enrriquez</t>
  </si>
  <si>
    <t>Jorge Mauricio Flores Moreno</t>
  </si>
  <si>
    <t>Eden Morales Narvaez</t>
  </si>
  <si>
    <t>Gerardo Ramón Flores Colunga</t>
  </si>
  <si>
    <t>Rodolfo Martinez Manuel</t>
  </si>
  <si>
    <t>Roberto Ramírez Alarcón</t>
  </si>
  <si>
    <t>Valeria Piazza</t>
  </si>
  <si>
    <t>Laura Elena Rosales Zárate</t>
  </si>
  <si>
    <t>Yuri Barmenkov</t>
  </si>
  <si>
    <t>Maria del Socorro Hernández Montes</t>
  </si>
  <si>
    <t>Ingenieria Optica</t>
  </si>
  <si>
    <t>Fibras Opticas y Laseres</t>
  </si>
  <si>
    <t>Pruebas Opticas No Destructivas</t>
  </si>
  <si>
    <t>Optica No Lineal</t>
  </si>
  <si>
    <t>SIN</t>
  </si>
  <si>
    <t>Carmelo Guadalupe Rosales Guzman</t>
  </si>
  <si>
    <t>Polarimetría</t>
  </si>
  <si>
    <t>Eduardo de Jesús Coutiño González</t>
  </si>
  <si>
    <t>Fabián Ambriz Vargas</t>
  </si>
  <si>
    <t>Alamacenamiento De Energía</t>
  </si>
  <si>
    <t>Francisco Javier Cuevas de la Rosa</t>
  </si>
  <si>
    <t>Geminiano Donaciano Martínez Ponce</t>
  </si>
  <si>
    <t>Gilberto Anzueto Sanchez</t>
  </si>
  <si>
    <t>Láseres Y Dispositivos De Fibra Óptica</t>
  </si>
  <si>
    <t>José Enrique Landgrave Manjarrez</t>
  </si>
  <si>
    <t>José Zacarías Malacara Hernádez</t>
  </si>
  <si>
    <t>Ma Alejandrina Martínez Gamez</t>
  </si>
  <si>
    <t>Marija Strojnik Scholl</t>
  </si>
  <si>
    <t>E</t>
  </si>
  <si>
    <t>Moises Cywiak Garbarcewicz</t>
  </si>
  <si>
    <t>Olivier Jean  Michel Pottiez</t>
  </si>
  <si>
    <t>Pablo Eduardo Cardoso Ávila</t>
  </si>
  <si>
    <t>Nanofotónica</t>
  </si>
  <si>
    <t>Sebastián Salazar Colores</t>
  </si>
  <si>
    <t>Yunuen Montelongo Flores</t>
  </si>
  <si>
    <t>Industria 4.0 E Inteligencia Artificial</t>
  </si>
  <si>
    <t>ITZEL IRAZU MUÑOZ MARQUEZ</t>
  </si>
  <si>
    <t>ESTHER BERENICE JIMENEZ AGREDANO</t>
  </si>
  <si>
    <t>KARINA GUADALUPE RODRIGUEZ SERRANO</t>
  </si>
  <si>
    <t>ANYA LIZZETTE BERMUDEZ TORRES</t>
  </si>
  <si>
    <t>JUVENAL IVAN HERNANDEZ GUEVARA</t>
  </si>
  <si>
    <t>FRANCISCO MORALES MORALES</t>
  </si>
  <si>
    <t>CARLOS ISMAEL MARES CASTRO</t>
  </si>
  <si>
    <t>RICARDO VALENZUELA GONZALEZ</t>
  </si>
  <si>
    <t>EDUARDO LICURGO PEDRAZA</t>
  </si>
  <si>
    <t>ANGEL EUGENIO MARTINEZ RODRIGUEZ</t>
  </si>
  <si>
    <t>KARLA MARIA IVONNE NORIEGA COS</t>
  </si>
  <si>
    <t>FERNANDO ARCE VEGA</t>
  </si>
  <si>
    <t>JUANA GABRIELA ALCALA PEREZ</t>
  </si>
  <si>
    <t>JUAN MANUEL LOPEZ TELLEZ</t>
  </si>
  <si>
    <t>YUNUEN MONTELONGO FLORES</t>
  </si>
  <si>
    <t>ALFONSO MARTINEZ LOPEZ</t>
  </si>
  <si>
    <t>MIRIAM SARAI MEDINA HERRERA</t>
  </si>
  <si>
    <t>NATIELY HERNANDEZ SEBASTIAN</t>
  </si>
  <si>
    <t>EDUARDO DE JESUS COUTIÑO GONZALEZ</t>
  </si>
  <si>
    <t>MARILU MONROY BERMEJO</t>
  </si>
  <si>
    <t>MARIANA GUERRERO BARROSO</t>
  </si>
  <si>
    <t>ERICK ULISES FLORES LOPEZ</t>
  </si>
  <si>
    <t>NORMA ELIA GALVAN CONTRERAS</t>
  </si>
  <si>
    <t>METZTLI GUADALUPE SANTOYO FRANCO</t>
  </si>
  <si>
    <t>JORGE MARIO URIBE MARTINEZ</t>
  </si>
  <si>
    <t>JUAN CARLOS RODRIGUEZ MARQUEZ</t>
  </si>
  <si>
    <t>JOSE TRINIDAD MENDEZ LOPEZ</t>
  </si>
  <si>
    <t>DANIEL TRISTAN ESQUIVEL</t>
  </si>
  <si>
    <t>SEBASTIAN SALAZAR COLORES</t>
  </si>
  <si>
    <t>MIGUEL ISRAEL RESENDIZ LOPEZ</t>
  </si>
  <si>
    <t>PABLO EDUARDO CARDOSO AVILA</t>
  </si>
  <si>
    <t>GILBERTO ANZUETO SANCHEZ</t>
  </si>
  <si>
    <t>DULCE GUADALUPE MURIAS FIGUEROA</t>
  </si>
  <si>
    <t>CARMELO GUADALUPE ROSALES GUZMAN</t>
  </si>
  <si>
    <t>FABIAN AMBRIZ VARGAS</t>
  </si>
  <si>
    <t>CARLOS AGUIRRE SOTO</t>
  </si>
  <si>
    <t>Total 63</t>
  </si>
  <si>
    <t xml:space="preserve">Total </t>
  </si>
  <si>
    <t>EDWING ABRAHAM OLIVA SANTILLAN</t>
  </si>
  <si>
    <t>ROBERTO EDIER  GOMEZ DIOSDADO</t>
  </si>
  <si>
    <t>JOSE CARLOS FABRICIO GOMEZ MUÑOZ</t>
  </si>
  <si>
    <t>MARINA REYES CASTRO</t>
  </si>
  <si>
    <t>EDUARDO TORRES CAMPOS</t>
  </si>
  <si>
    <t>Relación</t>
  </si>
  <si>
    <t>Nivel</t>
  </si>
  <si>
    <t>Programa</t>
  </si>
  <si>
    <t>País de nacimiento</t>
  </si>
  <si>
    <t>Año de ingreso</t>
  </si>
  <si>
    <t>Tipo de beca</t>
  </si>
  <si>
    <t xml:space="preserve">Área de especialización </t>
  </si>
  <si>
    <t>Total</t>
  </si>
  <si>
    <t>Maestría en Optomecatrónica</t>
  </si>
  <si>
    <t>Colombia</t>
  </si>
  <si>
    <t>Ninguna</t>
  </si>
  <si>
    <t>Ingeniería Óptica</t>
  </si>
  <si>
    <t>Maestría en Ciencias (Óptica)</t>
  </si>
  <si>
    <t>Cuba</t>
  </si>
  <si>
    <t>CONACYT</t>
  </si>
  <si>
    <t>Metrología Óptica</t>
  </si>
  <si>
    <t>Doctorado en Ciencias (Óptica)</t>
  </si>
  <si>
    <t>EUA</t>
  </si>
  <si>
    <t>CONACYT SENER</t>
  </si>
  <si>
    <t>Fotónica</t>
  </si>
  <si>
    <t>Maestría Interinstitucional en Ciencia y Tecnología</t>
  </si>
  <si>
    <t>Kenia</t>
  </si>
  <si>
    <t>Pendiente</t>
  </si>
  <si>
    <t>Fibras ópticas y láseres</t>
  </si>
  <si>
    <t>Doctorado Interinstitucional en Ciencia y Tecnología</t>
  </si>
  <si>
    <t>México</t>
  </si>
  <si>
    <t>Óptica física</t>
  </si>
  <si>
    <t>Panamá</t>
  </si>
  <si>
    <t>Robótica y sistemas de control</t>
  </si>
  <si>
    <t>Perú</t>
  </si>
  <si>
    <t>Sensores</t>
  </si>
  <si>
    <t>Sudáfrica</t>
  </si>
  <si>
    <t>Mecatrónica</t>
  </si>
  <si>
    <t>Zambia</t>
  </si>
  <si>
    <t>Energía</t>
  </si>
  <si>
    <t>Ingeniería Ambiental</t>
  </si>
  <si>
    <t>Mecatrónica y diseño mecánico</t>
  </si>
  <si>
    <t>Diseño y desarrollo de sistemas mecánicos</t>
  </si>
  <si>
    <t>Por definir</t>
  </si>
  <si>
    <t>Nombre del alumno</t>
  </si>
  <si>
    <t xml:space="preserve">Programa </t>
  </si>
  <si>
    <t>Año ingreso</t>
  </si>
  <si>
    <t>Tipo Beca</t>
  </si>
  <si>
    <t>Area de especialidad</t>
  </si>
  <si>
    <t>Gómez Robles Mauricio</t>
  </si>
  <si>
    <t>Masculino</t>
  </si>
  <si>
    <t>Doctorado en Ciencias (ÓPTICA)</t>
  </si>
  <si>
    <t xml:space="preserve">González Ortiz Luis Miguel </t>
  </si>
  <si>
    <t>Metrología óptica</t>
  </si>
  <si>
    <t xml:space="preserve">Mancera Zapata Diana Lorena </t>
  </si>
  <si>
    <t>Femenino</t>
  </si>
  <si>
    <t xml:space="preserve">Ornelas Cruces  Patricia Del Rocío </t>
  </si>
  <si>
    <t>Ramírez Hernández Miguel Ángel</t>
  </si>
  <si>
    <t xml:space="preserve">Reyes Reyes Edgar Santiago </t>
  </si>
  <si>
    <t xml:space="preserve">Rodríguez Becerra Gerardo De Jesús </t>
  </si>
  <si>
    <t>Castañeda Palafox Sandra Judith</t>
  </si>
  <si>
    <t>Durán Gómez Juan Samuel Sebastián</t>
  </si>
  <si>
    <t>Guerra Him Alvaro Abdiel</t>
  </si>
  <si>
    <t>Gutiérrez Valencia Gustavo Adolfo</t>
  </si>
  <si>
    <t>Guzmán Valdivia Brenda Mireya</t>
  </si>
  <si>
    <t>Luis Noriega Daniel de Jesús</t>
  </si>
  <si>
    <t>Román Valenzuela Tatiana Ivanova</t>
  </si>
  <si>
    <t>Salazar Sicachá Mauricio</t>
  </si>
  <si>
    <t>Tavarez Ramírez Patricia Marisol del Carmen</t>
  </si>
  <si>
    <t>Valencia Molina Laura Daniela</t>
  </si>
  <si>
    <t>Avila Huerta Mariana Denisse</t>
  </si>
  <si>
    <t>Domínguez Flores Azael David</t>
  </si>
  <si>
    <t>Hernández Lopez Danay</t>
  </si>
  <si>
    <t>Ojeda Morales Yanier</t>
  </si>
  <si>
    <t>Rodríguez Rodríguez Anabel</t>
  </si>
  <si>
    <t>Ortiz Riaño Edwin Johan</t>
  </si>
  <si>
    <t>Saucedo Orozco Bruno</t>
  </si>
  <si>
    <t>Triana Arango Freiman Estiven</t>
  </si>
  <si>
    <t>Figueroa Delgadillo Martín Ernesto</t>
  </si>
  <si>
    <t>Chicangana Cifuentes Jaiver</t>
  </si>
  <si>
    <t>De La Fuente Leon José Augusto</t>
  </si>
  <si>
    <t>Domínguez Flores Carmen Edith</t>
  </si>
  <si>
    <t>Guerra Vazquez José Cesar</t>
  </si>
  <si>
    <t>Gutiérrez Torres Gerardo</t>
  </si>
  <si>
    <t>Reyes Ana Karen</t>
  </si>
  <si>
    <t>Sanchez Segura Cesar Daniel</t>
  </si>
  <si>
    <t>Ingeniería óptica</t>
  </si>
  <si>
    <t>Alata Tejedo Milvia Iris</t>
  </si>
  <si>
    <t>Fernandez Arteaga Yaily</t>
  </si>
  <si>
    <t>Hernandez Delgado Jose</t>
  </si>
  <si>
    <t>Molina Gonzalez Jorge Alberto</t>
  </si>
  <si>
    <t>Salazar Penagos Marco Tulio</t>
  </si>
  <si>
    <t>Vilchez Rojas Heyner Leoncio</t>
  </si>
  <si>
    <t>Muñiz Sánchez Oscar Rodolfo</t>
  </si>
  <si>
    <t>Bernal Ramírez Alan</t>
  </si>
  <si>
    <t>Choque Aquino Jovanetty Ivan</t>
  </si>
  <si>
    <t>Gomez Tejada Daniel Alexis</t>
  </si>
  <si>
    <t>Ibarra Borja Zeferino</t>
  </si>
  <si>
    <t>Moré Quintero Iosvani</t>
  </si>
  <si>
    <t>Mumanga . Takawira Joseph</t>
  </si>
  <si>
    <t>Ordoñes Nogales Sotero</t>
  </si>
  <si>
    <t>Ortiz Martinez Monica</t>
  </si>
  <si>
    <t>Palacios Ortega Natalith Andrea</t>
  </si>
  <si>
    <t>Ramírez Meza Ulises</t>
  </si>
  <si>
    <t>Regalado De La Rosa Jorge Ludwig</t>
  </si>
  <si>
    <t>Sanchez Aguilar Jose Ruben</t>
  </si>
  <si>
    <t>Arellano Morales Abril Paulina</t>
  </si>
  <si>
    <t>Ballesteros Llanos Oscar Javier</t>
  </si>
  <si>
    <t>Montoya Montoya Diana Marcela</t>
  </si>
  <si>
    <t>Porraz Culebro Teresa Elena</t>
  </si>
  <si>
    <t>Barba Barba Rodrigo Misael</t>
  </si>
  <si>
    <t>López Cabrera Daniel</t>
  </si>
  <si>
    <t>Martinez Manuel Leopoldo</t>
  </si>
  <si>
    <t>Sánchez Solís Ana Isabel</t>
  </si>
  <si>
    <t>Zamarripa Ramírez Juan Carlos Israel</t>
  </si>
  <si>
    <t>Moreno Jiménez Hugo Alberto</t>
  </si>
  <si>
    <t xml:space="preserve">Doctorado Interinstitucional en Ciencia y Tecnología </t>
  </si>
  <si>
    <t>Navarro Saucedo Arturo</t>
  </si>
  <si>
    <t xml:space="preserve">Velázquez Jiménez Alejandro </t>
  </si>
  <si>
    <t>Garibaldi Márquez Francisco</t>
  </si>
  <si>
    <t>Gómez Caballero Luis Fernando</t>
  </si>
  <si>
    <t>Ingeniería ambiental</t>
  </si>
  <si>
    <t>Martínez Esparza Karla Daniela</t>
  </si>
  <si>
    <t>Villagomez Mora Mariana</t>
  </si>
  <si>
    <t>Alonso Murias Monserrat Del Carmen</t>
  </si>
  <si>
    <t>Trejo Fuentes Sergio Marcelino</t>
  </si>
  <si>
    <t>Vargas Arriola José Raul</t>
  </si>
  <si>
    <t>Villalobos Jessica Alejandra</t>
  </si>
  <si>
    <t>Bautista López José Alfonso</t>
  </si>
  <si>
    <t>Berrones Guerrero Juan Daniel</t>
  </si>
  <si>
    <t xml:space="preserve">Flores Reyes Alejandro </t>
  </si>
  <si>
    <t>Martinez Camacho Deborah Guadalupe</t>
  </si>
  <si>
    <t>Montes De Oca Rebolledo Andrés</t>
  </si>
  <si>
    <t>Angulo Calderón Marthoz</t>
  </si>
  <si>
    <t>Fuentes Morales Rosa Fabiola</t>
  </si>
  <si>
    <t>Ochoa Lagarda Hernan Ruben</t>
  </si>
  <si>
    <t>Arenas Rosales Filemon</t>
  </si>
  <si>
    <t>Martínez Manuel Pedro Reynaldo</t>
  </si>
  <si>
    <t>Aragón Pacheco Guillermo Rodrigo</t>
  </si>
  <si>
    <t>Maestría en Ciencias (ÓPTICA)</t>
  </si>
  <si>
    <t>Luna Rangel Lourdes Andrea</t>
  </si>
  <si>
    <t>Urbieta Maldonado Dante Iván</t>
  </si>
  <si>
    <t xml:space="preserve">Arreola Escobedo María Fernanda </t>
  </si>
  <si>
    <t xml:space="preserve">Horta Velázquez César Amauri </t>
  </si>
  <si>
    <t>Mecillas Hernández Francisco Israel</t>
  </si>
  <si>
    <t>Amisi Austine Odiwour</t>
  </si>
  <si>
    <t xml:space="preserve">Ávila Perea Andrés </t>
  </si>
  <si>
    <t>Beltrán Martínez Oscar Eduardo</t>
  </si>
  <si>
    <t>Cadena Hernández Angel Guillermo</t>
  </si>
  <si>
    <t>González Domínguez María Alejandra</t>
  </si>
  <si>
    <t>Montoya Chávez Mario</t>
  </si>
  <si>
    <t>Okumu Harrison Wandera</t>
  </si>
  <si>
    <t>Plaza Martínez Andrés Felipe</t>
  </si>
  <si>
    <t>Ugalde Vázquez Raúl Manuel</t>
  </si>
  <si>
    <t>Claro Rodríguez Juan Nicolás</t>
  </si>
  <si>
    <t>Escobedo Flores Luis Enrique</t>
  </si>
  <si>
    <t>Garcia Guzmán Cecilia</t>
  </si>
  <si>
    <t>Sanchez Beltran Julio Cesar</t>
  </si>
  <si>
    <t>Camacho Ibarra Oscar</t>
  </si>
  <si>
    <t>Lopez Ruiz Carlos Alberto</t>
  </si>
  <si>
    <t>Narvaez Castaneda Emmanuel</t>
  </si>
  <si>
    <t>Damian Espinosa Karen</t>
  </si>
  <si>
    <t>Vanegas Giraldo Juan Jose</t>
  </si>
  <si>
    <t>Chávez Medina Juan Marcos</t>
  </si>
  <si>
    <t>Saldaña Sánchez Astrid Jordana del Socorro</t>
  </si>
  <si>
    <t>Hernández Gutiérrez Iván</t>
  </si>
  <si>
    <t>Rojas Durán David</t>
  </si>
  <si>
    <t>Cuéllar Frausto Edgar Iván</t>
  </si>
  <si>
    <t>González Rangel Jean Michel</t>
  </si>
  <si>
    <t>Paredes Alcaraz Jesús Eduardo</t>
  </si>
  <si>
    <t>Ayala Perez Edgar Gabriel</t>
  </si>
  <si>
    <t>Castellanos Santibáñez Ana Paulina</t>
  </si>
  <si>
    <t>Medina Segura Edgar</t>
  </si>
  <si>
    <t>Murillo Aranda Rodrigo</t>
  </si>
  <si>
    <t>Rivera Quezada Carlos Arturo</t>
  </si>
  <si>
    <t>Tapia Licona Luis Antonio</t>
  </si>
  <si>
    <t>Shongwe Nkosinathi Carl</t>
  </si>
  <si>
    <t>Trujillo Martinez Joao Francisco</t>
  </si>
  <si>
    <t>Ocegueda Olague Eunice Yahive</t>
  </si>
  <si>
    <t>De la Peña López Dimas</t>
  </si>
  <si>
    <t xml:space="preserve">Maestría Interinstitucional en Ciencia y Tecnología </t>
  </si>
  <si>
    <t>Martínez Mireles Paola Elizabeth</t>
  </si>
  <si>
    <t>Moreno Jiménez Luis Andrés</t>
  </si>
  <si>
    <t>Rodríguez Álvarez Amanda</t>
  </si>
  <si>
    <t>Sánchez Medel José Antonio</t>
  </si>
  <si>
    <t>Wong Priego Heidi Jazmín</t>
  </si>
  <si>
    <t xml:space="preserve">Alarcón Barajas Luis Ángel </t>
  </si>
  <si>
    <t xml:space="preserve">Bautista Bustamante Emmanuel </t>
  </si>
  <si>
    <t xml:space="preserve">Bautista Cruz Anahy </t>
  </si>
  <si>
    <t xml:space="preserve">Diaz Reyna Alan Brian </t>
  </si>
  <si>
    <t xml:space="preserve">Rodríguez Islas Lorena </t>
  </si>
  <si>
    <t xml:space="preserve">Santacruz Rodríguez Alan Fernando </t>
  </si>
  <si>
    <t xml:space="preserve">Trejo Liévano Edwin Giovanni </t>
  </si>
  <si>
    <t>De Loera Lona Francisco Eduardo</t>
  </si>
  <si>
    <t>Hernández Montañez Carlos Eduardo</t>
  </si>
  <si>
    <t>Rocha Hernández Marcos Renato</t>
  </si>
  <si>
    <t>Saldivar Aguilar Tonathiu Quetzalcoalt</t>
  </si>
  <si>
    <t>Sulvarán Salmoreno Brandon Raúl</t>
  </si>
  <si>
    <t>Gudiño Mejia Gesem Eliab</t>
  </si>
  <si>
    <t>Leith Salas William</t>
  </si>
  <si>
    <t>Solórzano Sollano José Antonio Emilio</t>
  </si>
  <si>
    <t>Verdín Monzón Rodolfo Isaac</t>
  </si>
  <si>
    <t>Martinez Barba Daniel Alberto</t>
  </si>
  <si>
    <t>Montañez Franco Luis Enrique</t>
  </si>
  <si>
    <t>Ortega Laguna Laura Jessica</t>
  </si>
  <si>
    <t>Zamora Delgado Mariana</t>
  </si>
  <si>
    <t>Cárdenas Lopez Miguel Martin</t>
  </si>
  <si>
    <t>Esquivel Hernández Jonathan</t>
  </si>
  <si>
    <t>Tapia Raya Carlos Alfonso</t>
  </si>
  <si>
    <t>Vega Reyes María Catalina</t>
  </si>
  <si>
    <t>Procedimiento</t>
  </si>
  <si>
    <t>Tipo</t>
  </si>
  <si>
    <t>MiPyMES</t>
  </si>
  <si>
    <t>Tipo de Mondeda</t>
  </si>
  <si>
    <t>Rango Contractual</t>
  </si>
  <si>
    <t>Adjudicación Directa</t>
  </si>
  <si>
    <t>Servicios</t>
  </si>
  <si>
    <t>Micro</t>
  </si>
  <si>
    <t>Dólar</t>
  </si>
  <si>
    <t>IR3</t>
  </si>
  <si>
    <t>Arrendamiento</t>
  </si>
  <si>
    <t>Pequeña</t>
  </si>
  <si>
    <t>Euro</t>
  </si>
  <si>
    <t>$1,000,000.00 A $2,000,000.00</t>
  </si>
  <si>
    <t>Licitación</t>
  </si>
  <si>
    <t>Bienes</t>
  </si>
  <si>
    <t>Mediana</t>
  </si>
  <si>
    <t>Moneda Nacional</t>
  </si>
  <si>
    <t>$2,000,000.00  A $3,0000,000.00</t>
  </si>
  <si>
    <t>CIO-SG-2021-001</t>
  </si>
  <si>
    <t>Grande</t>
  </si>
  <si>
    <t>M.N.</t>
  </si>
  <si>
    <t>CIO-SG-2021-002</t>
  </si>
  <si>
    <t>CIO-SG-2021-003</t>
  </si>
  <si>
    <t>CIO-SG-2021-004</t>
  </si>
  <si>
    <t>CIO-SG-2021-005</t>
  </si>
  <si>
    <t>CIO-SG-2021-006</t>
  </si>
  <si>
    <t>CIO-SG-2021-007</t>
  </si>
  <si>
    <t>CIO-SG-2021-008</t>
  </si>
  <si>
    <t>CIO-SG-2021-009</t>
  </si>
  <si>
    <t>CIO-SG-2021-010</t>
  </si>
  <si>
    <t>LPN</t>
  </si>
  <si>
    <t>CIO-SG-2021-011</t>
  </si>
  <si>
    <t>CIO-SG-2021-012</t>
  </si>
  <si>
    <t>CIO-SG-2021-013</t>
  </si>
  <si>
    <t>CIO-SG-2021-014</t>
  </si>
  <si>
    <t>CIO-SG-2021-015</t>
  </si>
  <si>
    <t>CIO-SG-2021-016</t>
  </si>
  <si>
    <t>USD</t>
  </si>
  <si>
    <t>CIO-SG-2021-017</t>
  </si>
  <si>
    <t>CIO-SG-2021-018</t>
  </si>
  <si>
    <t>CIO-SG-2021-019</t>
  </si>
  <si>
    <t>CIO-SG-2021-020</t>
  </si>
  <si>
    <t>CIO-SG-2021-021</t>
  </si>
  <si>
    <t>CIO-SG-2021-022</t>
  </si>
  <si>
    <t>CIO-SG-2021-023</t>
  </si>
  <si>
    <t>CIO-SG-2021-024</t>
  </si>
  <si>
    <t>CIO-SG-2021-025</t>
  </si>
  <si>
    <t>CIO-SG-2021-026</t>
  </si>
  <si>
    <t>CIO-SG-2021-027</t>
  </si>
  <si>
    <t>CIO-SG-2021-028</t>
  </si>
  <si>
    <t>CIO-SG-2021-029</t>
  </si>
  <si>
    <t>CIO-SG-2021-030</t>
  </si>
  <si>
    <t>CIO-SG-2021-031</t>
  </si>
  <si>
    <t>CIO-SG-2021-032</t>
  </si>
  <si>
    <t>CIO-SG-2021-033</t>
  </si>
  <si>
    <t>CIO-SG-2021-034</t>
  </si>
  <si>
    <t>CIO-SG-2021-035</t>
  </si>
  <si>
    <t>CIO-SG-2021-036</t>
  </si>
  <si>
    <t>CIO-SG-2021-037</t>
  </si>
  <si>
    <t>CIO-SG-2021-038</t>
  </si>
  <si>
    <t>CIO-SG-2021-039</t>
  </si>
  <si>
    <t>CIO-SG-2021-040</t>
  </si>
  <si>
    <t>CIO-SG-2021-041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</si>
</sst>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36"/>
      <color theme="1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b/>
      <sz val="11"/>
      <name val="Arial Narrow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theme="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 style="thin">
        <color rgb="FFFFFFFF"/>
      </left>
      <right style="thin">
        <color rgb="FFFFFFFF"/>
      </right>
      <top style="double">
        <color rgb="FF1F497D"/>
      </top>
      <bottom style="thin">
        <color rgb="FF16365C"/>
      </bottom>
      <diagonal/>
    </border>
    <border>
      <left style="thin">
        <color rgb="FFFFFFFF"/>
      </left>
      <right style="thin">
        <color rgb="FFFFFFFF"/>
      </right>
      <top style="thin">
        <color rgb="FF16365C"/>
      </top>
      <bottom style="thin">
        <color rgb="FF16365C"/>
      </bottom>
      <diagonal/>
    </border>
    <border>
      <left style="thin">
        <color rgb="FFFFFFFF"/>
      </left>
      <right style="thin">
        <color rgb="FFFFFFFF"/>
      </right>
      <top style="thin">
        <color rgb="FF16365C"/>
      </top>
      <bottom/>
      <diagonal/>
    </border>
    <border>
      <left/>
      <right/>
      <top style="double">
        <color theme="3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1" fillId="3" borderId="1" xfId="0" applyFont="1" applyFill="1" applyBorder="1" applyAlignment="1">
      <alignment horizontal="right"/>
    </xf>
    <xf numFmtId="0" fontId="7" fillId="4" borderId="4" xfId="0" applyFont="1" applyFill="1" applyBorder="1"/>
    <xf numFmtId="0" fontId="7" fillId="4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/>
    <xf numFmtId="0" fontId="9" fillId="0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7" fillId="0" borderId="4" xfId="0" applyFont="1" applyFill="1" applyBorder="1"/>
    <xf numFmtId="0" fontId="7" fillId="5" borderId="4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0" fontId="10" fillId="5" borderId="6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4" borderId="8" xfId="0" applyNumberFormat="1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NumberFormat="1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center" vertical="center"/>
    </xf>
    <xf numFmtId="8" fontId="1" fillId="2" borderId="1" xfId="0" applyNumberFormat="1" applyFont="1" applyFill="1" applyBorder="1" applyAlignment="1">
      <alignment horizontal="right"/>
    </xf>
    <xf numFmtId="8" fontId="1" fillId="0" borderId="1" xfId="0" applyNumberFormat="1" applyFont="1" applyBorder="1"/>
    <xf numFmtId="0" fontId="1" fillId="2" borderId="11" xfId="0" applyFont="1" applyFill="1" applyBorder="1" applyAlignment="1">
      <alignment horizontal="left"/>
    </xf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horizontal="center"/>
    </xf>
    <xf numFmtId="8" fontId="1" fillId="2" borderId="11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1" fillId="2" borderId="0" xfId="0" applyNumberFormat="1" applyFont="1" applyFill="1" applyBorder="1"/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 wrapText="1"/>
    </xf>
    <xf numFmtId="8" fontId="1" fillId="2" borderId="12" xfId="1" applyNumberFormat="1" applyFont="1" applyFill="1" applyBorder="1"/>
    <xf numFmtId="8" fontId="1" fillId="2" borderId="0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11"/>
  <sheetViews>
    <sheetView tabSelected="1" workbookViewId="0">
      <selection activeCell="E17" sqref="E17"/>
    </sheetView>
  </sheetViews>
  <sheetFormatPr baseColWidth="10" defaultColWidth="10.85546875" defaultRowHeight="15" x14ac:dyDescent="0.25"/>
  <cols>
    <col min="1" max="3" width="10.85546875" style="1"/>
    <col min="4" max="4" width="23.140625" style="1" customWidth="1"/>
    <col min="5" max="5" width="17.7109375" style="1" customWidth="1"/>
    <col min="6" max="16384" width="10.85546875" style="1"/>
  </cols>
  <sheetData>
    <row r="6" spans="2:5" ht="45.75" x14ac:dyDescent="0.65">
      <c r="B6" s="3" t="s">
        <v>0</v>
      </c>
    </row>
    <row r="8" spans="2:5" ht="18" x14ac:dyDescent="0.25">
      <c r="D8" s="4" t="s">
        <v>1</v>
      </c>
      <c r="E8" s="10" t="s">
        <v>29</v>
      </c>
    </row>
    <row r="9" spans="2:5" ht="18" x14ac:dyDescent="0.25">
      <c r="D9" s="4" t="s">
        <v>2</v>
      </c>
      <c r="E9" s="10" t="s">
        <v>29</v>
      </c>
    </row>
    <row r="10" spans="2:5" ht="18" x14ac:dyDescent="0.25">
      <c r="D10" s="4" t="s">
        <v>3</v>
      </c>
      <c r="E10" s="10" t="s">
        <v>31</v>
      </c>
    </row>
    <row r="11" spans="2:5" ht="18" x14ac:dyDescent="0.25">
      <c r="D11" s="4" t="s">
        <v>4</v>
      </c>
      <c r="E11" s="10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workbookViewId="0">
      <selection activeCell="F12" sqref="F12"/>
    </sheetView>
  </sheetViews>
  <sheetFormatPr baseColWidth="10" defaultColWidth="10.85546875" defaultRowHeight="16.5" x14ac:dyDescent="0.3"/>
  <cols>
    <col min="1" max="1" width="6.140625" style="2" customWidth="1"/>
    <col min="2" max="2" width="37.42578125" style="2" customWidth="1"/>
    <col min="3" max="3" width="13.42578125" style="2" customWidth="1"/>
    <col min="4" max="5" width="14.28515625" style="2" customWidth="1"/>
    <col min="6" max="6" width="14.42578125" style="2" customWidth="1"/>
    <col min="7" max="7" width="32" style="2" bestFit="1" customWidth="1"/>
    <col min="8" max="8" width="20" style="2" customWidth="1"/>
    <col min="9" max="9" width="32.28515625" style="2" bestFit="1" customWidth="1"/>
    <col min="10" max="13" width="10.85546875" style="2"/>
    <col min="14" max="14" width="32" style="2" bestFit="1" customWidth="1"/>
    <col min="15" max="16384" width="10.85546875" style="2"/>
  </cols>
  <sheetData>
    <row r="2" spans="2:7" x14ac:dyDescent="0.3">
      <c r="B2" s="9" t="s">
        <v>5</v>
      </c>
      <c r="C2" s="9" t="s">
        <v>6</v>
      </c>
      <c r="D2" s="9" t="s">
        <v>10</v>
      </c>
      <c r="E2" s="9" t="s">
        <v>15</v>
      </c>
      <c r="F2" s="11" t="s">
        <v>32</v>
      </c>
      <c r="G2" s="11" t="s">
        <v>33</v>
      </c>
    </row>
    <row r="3" spans="2:7" x14ac:dyDescent="0.3">
      <c r="B3" s="8" t="s">
        <v>312</v>
      </c>
      <c r="C3" s="8" t="s">
        <v>7</v>
      </c>
      <c r="D3" s="8" t="s">
        <v>18</v>
      </c>
      <c r="E3" s="8" t="s">
        <v>16</v>
      </c>
      <c r="F3" s="8" t="s">
        <v>198</v>
      </c>
      <c r="G3" s="13" t="s">
        <v>252</v>
      </c>
    </row>
    <row r="4" spans="2:7" x14ac:dyDescent="0.3">
      <c r="C4" s="2">
        <f>COUNTIF(C23:C82,"Hombre")</f>
        <v>52</v>
      </c>
      <c r="D4" s="2">
        <f>COUNTIF(D23:D82,"Sin")</f>
        <v>4</v>
      </c>
      <c r="E4" s="2">
        <f>COUNTIF(E23:E82,"Mexicano")</f>
        <v>56</v>
      </c>
      <c r="F4" s="2">
        <f>COUNTIFS(F23:F82,"20&gt;=30")</f>
        <v>0</v>
      </c>
      <c r="G4" s="12">
        <f>COUNTIF(G23:G82,"Pruebas Opticas No Destructivas")</f>
        <v>13</v>
      </c>
    </row>
    <row r="5" spans="2:7" x14ac:dyDescent="0.3">
      <c r="C5" s="8" t="s">
        <v>8</v>
      </c>
      <c r="D5" s="8" t="s">
        <v>11</v>
      </c>
      <c r="E5" s="8" t="s">
        <v>17</v>
      </c>
      <c r="F5" s="8" t="s">
        <v>200</v>
      </c>
      <c r="G5" s="13" t="s">
        <v>251</v>
      </c>
    </row>
    <row r="6" spans="2:7" x14ac:dyDescent="0.3">
      <c r="C6" s="2">
        <f>COUNTIF(C23:C82,"Mujer")</f>
        <v>8</v>
      </c>
      <c r="D6" s="2">
        <f>COUNTIF(D23:D82,"Candidato")</f>
        <v>2</v>
      </c>
      <c r="E6" s="2">
        <f>COUNTIF(E23:E82,"Extranjero")</f>
        <v>4</v>
      </c>
      <c r="F6" s="2">
        <f>COUNTIFS(F23:F82,"&gt;30")-COUNTIFS(F23:F82,"&gt;40")</f>
        <v>8</v>
      </c>
      <c r="G6" s="12">
        <f>COUNTIF(G23:G82,"Fibras Opticas y Laseres")</f>
        <v>14</v>
      </c>
    </row>
    <row r="7" spans="2:7" x14ac:dyDescent="0.3">
      <c r="D7" s="8" t="s">
        <v>12</v>
      </c>
      <c r="F7" s="8" t="s">
        <v>201</v>
      </c>
      <c r="G7" s="13" t="s">
        <v>272</v>
      </c>
    </row>
    <row r="8" spans="2:7" x14ac:dyDescent="0.3">
      <c r="D8" s="2">
        <f>COUNTIF(D23:D82,"I")</f>
        <v>18</v>
      </c>
      <c r="F8" s="2">
        <f>COUNTIFS(F23:F82,"&gt;40")-COUNTIFS(F23:F82,"&gt;50")</f>
        <v>14</v>
      </c>
      <c r="G8" s="12">
        <f>COUNTIF(G23:G82,"Nanofotónica")</f>
        <v>16</v>
      </c>
    </row>
    <row r="9" spans="2:7" x14ac:dyDescent="0.3">
      <c r="D9" s="8" t="s">
        <v>13</v>
      </c>
      <c r="F9" s="8" t="s">
        <v>202</v>
      </c>
      <c r="G9" s="15" t="s">
        <v>256</v>
      </c>
    </row>
    <row r="10" spans="2:7" x14ac:dyDescent="0.3">
      <c r="D10" s="2">
        <f>COUNTIF(D23:D82,"II")</f>
        <v>22</v>
      </c>
      <c r="F10" s="2">
        <f>COUNTIFS(F23:F82,"&gt;50")-COUNTIFS(F23:F82,"&gt;60")</f>
        <v>24</v>
      </c>
      <c r="G10" s="12">
        <f>COUNTIF(G23:G82,"Polarimetría")</f>
        <v>1</v>
      </c>
    </row>
    <row r="11" spans="2:7" x14ac:dyDescent="0.3">
      <c r="D11" s="8" t="s">
        <v>14</v>
      </c>
      <c r="F11" s="8" t="s">
        <v>203</v>
      </c>
      <c r="G11" s="15" t="s">
        <v>253</v>
      </c>
    </row>
    <row r="12" spans="2:7" x14ac:dyDescent="0.3">
      <c r="D12" s="2">
        <f>COUNTIF(D23:D82,"III")</f>
        <v>13</v>
      </c>
      <c r="F12" s="2">
        <f>COUNTIFS(F23:F82,"&gt;60")-COUNTIFS(F23:F82,"&gt;70")</f>
        <v>10</v>
      </c>
      <c r="G12" s="12">
        <f>COUNTIF(G23:G90,"Optica No Lineal")</f>
        <v>4</v>
      </c>
    </row>
    <row r="13" spans="2:7" x14ac:dyDescent="0.3">
      <c r="F13" s="8" t="s">
        <v>204</v>
      </c>
      <c r="G13" s="13" t="s">
        <v>250</v>
      </c>
    </row>
    <row r="14" spans="2:7" x14ac:dyDescent="0.3">
      <c r="F14" s="2">
        <f>COUNTIFS(F23:F82,"&gt;70")-COUNTIFS(F23:F82,"&gt;80")</f>
        <v>4</v>
      </c>
      <c r="G14" s="12">
        <f>COUNTIF(G23:G92,"Ingenieria Optica")</f>
        <v>9</v>
      </c>
    </row>
    <row r="15" spans="2:7" x14ac:dyDescent="0.3">
      <c r="B15" s="5"/>
      <c r="C15" s="5"/>
      <c r="D15" s="5"/>
      <c r="E15" s="5"/>
      <c r="F15" s="5"/>
      <c r="G15" s="15" t="s">
        <v>259</v>
      </c>
    </row>
    <row r="16" spans="2:7" x14ac:dyDescent="0.3">
      <c r="B16" s="5"/>
      <c r="C16" s="5"/>
      <c r="D16" s="5"/>
      <c r="E16" s="5"/>
      <c r="F16" s="5"/>
      <c r="G16" s="12">
        <f>COUNTIF(G23:G82,"Alamacenamiento De Energía")</f>
        <v>1</v>
      </c>
    </row>
    <row r="17" spans="1:8" x14ac:dyDescent="0.3">
      <c r="B17" s="5"/>
      <c r="C17" s="5"/>
      <c r="D17" s="5"/>
      <c r="E17" s="5"/>
      <c r="F17" s="5"/>
      <c r="G17" s="13" t="s">
        <v>263</v>
      </c>
    </row>
    <row r="18" spans="1:8" x14ac:dyDescent="0.3">
      <c r="B18" s="5"/>
      <c r="C18" s="5"/>
      <c r="D18" s="5"/>
      <c r="E18" s="5"/>
      <c r="F18" s="5"/>
      <c r="G18" s="5">
        <f>COUNTIF(G23:G96,"Láseres Y Dispositivos De Fibra Óptica")</f>
        <v>1</v>
      </c>
    </row>
    <row r="19" spans="1:8" x14ac:dyDescent="0.3">
      <c r="B19" s="5"/>
      <c r="C19" s="5"/>
      <c r="D19" s="5"/>
      <c r="E19" s="5"/>
      <c r="F19" s="5"/>
      <c r="G19" s="13" t="s">
        <v>275</v>
      </c>
    </row>
    <row r="20" spans="1:8" x14ac:dyDescent="0.3">
      <c r="B20" s="5"/>
      <c r="C20" s="5"/>
      <c r="D20" s="5"/>
      <c r="E20" s="5"/>
      <c r="F20" s="5"/>
      <c r="G20" s="5">
        <f>COUNTIF(G23:G82,"Industria 4.0 E Inteligencia Artificial")</f>
        <v>1</v>
      </c>
    </row>
    <row r="21" spans="1:8" x14ac:dyDescent="0.3">
      <c r="B21" s="5"/>
      <c r="C21" s="5"/>
      <c r="D21" s="5"/>
      <c r="E21" s="5"/>
      <c r="F21" s="5"/>
      <c r="G21" s="5"/>
    </row>
    <row r="22" spans="1:8" x14ac:dyDescent="0.3">
      <c r="B22" s="5"/>
      <c r="C22" s="5"/>
      <c r="D22" s="5"/>
      <c r="E22" s="5"/>
      <c r="F22" s="5"/>
      <c r="G22" s="5"/>
    </row>
    <row r="23" spans="1:8" x14ac:dyDescent="0.3">
      <c r="A23" s="2">
        <v>1</v>
      </c>
      <c r="B23" s="13" t="s">
        <v>219</v>
      </c>
      <c r="C23" s="13" t="s">
        <v>7</v>
      </c>
      <c r="D23" s="14" t="s">
        <v>13</v>
      </c>
      <c r="E23" s="13" t="s">
        <v>16</v>
      </c>
      <c r="F23" s="14">
        <v>62</v>
      </c>
      <c r="G23" s="13" t="s">
        <v>252</v>
      </c>
      <c r="H23" s="16"/>
    </row>
    <row r="24" spans="1:8" x14ac:dyDescent="0.3">
      <c r="A24" s="2">
        <v>2</v>
      </c>
      <c r="B24" s="13" t="s">
        <v>207</v>
      </c>
      <c r="C24" s="13" t="s">
        <v>7</v>
      </c>
      <c r="D24" s="14" t="s">
        <v>14</v>
      </c>
      <c r="E24" s="13" t="s">
        <v>16</v>
      </c>
      <c r="F24" s="14">
        <v>51</v>
      </c>
      <c r="G24" s="13" t="s">
        <v>251</v>
      </c>
      <c r="H24" s="16"/>
    </row>
    <row r="25" spans="1:8" x14ac:dyDescent="0.3">
      <c r="A25" s="2">
        <v>3</v>
      </c>
      <c r="B25" s="13" t="s">
        <v>208</v>
      </c>
      <c r="C25" s="13" t="s">
        <v>7</v>
      </c>
      <c r="D25" s="14" t="s">
        <v>14</v>
      </c>
      <c r="E25" s="13" t="s">
        <v>16</v>
      </c>
      <c r="F25" s="14">
        <v>59</v>
      </c>
      <c r="G25" s="13" t="s">
        <v>251</v>
      </c>
      <c r="H25" s="16"/>
    </row>
    <row r="26" spans="1:8" x14ac:dyDescent="0.3">
      <c r="A26" s="2">
        <v>4</v>
      </c>
      <c r="B26" s="13" t="s">
        <v>213</v>
      </c>
      <c r="C26" s="13" t="s">
        <v>8</v>
      </c>
      <c r="D26" s="14" t="s">
        <v>14</v>
      </c>
      <c r="E26" s="13" t="s">
        <v>16</v>
      </c>
      <c r="F26" s="14">
        <v>62</v>
      </c>
      <c r="G26" s="13" t="s">
        <v>252</v>
      </c>
      <c r="H26" s="16"/>
    </row>
    <row r="27" spans="1:8" x14ac:dyDescent="0.3">
      <c r="A27" s="2">
        <v>5</v>
      </c>
      <c r="B27" s="13" t="s">
        <v>221</v>
      </c>
      <c r="C27" s="13" t="s">
        <v>7</v>
      </c>
      <c r="D27" s="14" t="s">
        <v>254</v>
      </c>
      <c r="E27" s="13" t="s">
        <v>16</v>
      </c>
      <c r="F27" s="14">
        <v>51</v>
      </c>
      <c r="G27" s="13" t="s">
        <v>252</v>
      </c>
      <c r="H27" s="16"/>
    </row>
    <row r="28" spans="1:8" x14ac:dyDescent="0.3">
      <c r="A28" s="2">
        <v>6</v>
      </c>
      <c r="B28" s="13" t="s">
        <v>205</v>
      </c>
      <c r="C28" s="13" t="s">
        <v>7</v>
      </c>
      <c r="D28" s="14" t="s">
        <v>14</v>
      </c>
      <c r="E28" s="13" t="s">
        <v>16</v>
      </c>
      <c r="F28" s="14">
        <v>60</v>
      </c>
      <c r="G28" s="13" t="s">
        <v>272</v>
      </c>
      <c r="H28" s="16"/>
    </row>
    <row r="29" spans="1:8" x14ac:dyDescent="0.3">
      <c r="A29" s="2">
        <v>7</v>
      </c>
      <c r="B29" s="13" t="s">
        <v>255</v>
      </c>
      <c r="C29" s="13" t="s">
        <v>7</v>
      </c>
      <c r="D29" s="14" t="s">
        <v>12</v>
      </c>
      <c r="E29" s="13" t="s">
        <v>16</v>
      </c>
      <c r="F29" s="14">
        <v>45</v>
      </c>
      <c r="G29" s="13" t="s">
        <v>256</v>
      </c>
      <c r="H29" s="16"/>
    </row>
    <row r="30" spans="1:8" x14ac:dyDescent="0.3">
      <c r="A30" s="2">
        <v>8</v>
      </c>
      <c r="B30" s="13" t="s">
        <v>222</v>
      </c>
      <c r="C30" s="13" t="s">
        <v>7</v>
      </c>
      <c r="D30" s="14" t="s">
        <v>13</v>
      </c>
      <c r="E30" s="13" t="s">
        <v>16</v>
      </c>
      <c r="F30" s="14">
        <v>48</v>
      </c>
      <c r="G30" s="13" t="s">
        <v>253</v>
      </c>
      <c r="H30" s="16"/>
    </row>
    <row r="31" spans="1:8" x14ac:dyDescent="0.3">
      <c r="A31" s="2">
        <v>9</v>
      </c>
      <c r="B31" s="13" t="s">
        <v>214</v>
      </c>
      <c r="C31" s="13" t="s">
        <v>8</v>
      </c>
      <c r="D31" s="14" t="s">
        <v>12</v>
      </c>
      <c r="E31" s="13" t="s">
        <v>16</v>
      </c>
      <c r="F31" s="14">
        <v>68</v>
      </c>
      <c r="G31" s="13" t="s">
        <v>250</v>
      </c>
      <c r="H31" s="16"/>
    </row>
    <row r="32" spans="1:8" x14ac:dyDescent="0.3">
      <c r="A32" s="2">
        <v>10</v>
      </c>
      <c r="B32" s="13" t="s">
        <v>223</v>
      </c>
      <c r="C32" s="13" t="s">
        <v>7</v>
      </c>
      <c r="D32" s="14" t="s">
        <v>14</v>
      </c>
      <c r="E32" s="13" t="s">
        <v>16</v>
      </c>
      <c r="F32" s="14">
        <v>49</v>
      </c>
      <c r="G32" s="13" t="s">
        <v>251</v>
      </c>
      <c r="H32" s="16"/>
    </row>
    <row r="33" spans="1:8" x14ac:dyDescent="0.3">
      <c r="A33" s="2">
        <v>11</v>
      </c>
      <c r="B33" s="13" t="s">
        <v>233</v>
      </c>
      <c r="C33" s="13" t="s">
        <v>7</v>
      </c>
      <c r="D33" s="14" t="s">
        <v>13</v>
      </c>
      <c r="E33" s="13" t="s">
        <v>16</v>
      </c>
      <c r="F33" s="14">
        <v>54</v>
      </c>
      <c r="G33" s="13" t="s">
        <v>250</v>
      </c>
      <c r="H33" s="16"/>
    </row>
    <row r="34" spans="1:8" x14ac:dyDescent="0.3">
      <c r="A34" s="2">
        <v>12</v>
      </c>
      <c r="B34" s="13" t="s">
        <v>220</v>
      </c>
      <c r="C34" s="13" t="s">
        <v>7</v>
      </c>
      <c r="D34" s="14" t="s">
        <v>14</v>
      </c>
      <c r="E34" s="13" t="s">
        <v>16</v>
      </c>
      <c r="F34" s="14">
        <v>53</v>
      </c>
      <c r="G34" s="13" t="s">
        <v>251</v>
      </c>
      <c r="H34" s="16"/>
    </row>
    <row r="35" spans="1:8" x14ac:dyDescent="0.3">
      <c r="A35" s="2">
        <v>13</v>
      </c>
      <c r="B35" s="13" t="s">
        <v>224</v>
      </c>
      <c r="C35" s="13" t="s">
        <v>7</v>
      </c>
      <c r="D35" s="14" t="s">
        <v>13</v>
      </c>
      <c r="E35" s="13" t="s">
        <v>16</v>
      </c>
      <c r="F35" s="14">
        <v>53</v>
      </c>
      <c r="G35" s="13" t="s">
        <v>252</v>
      </c>
      <c r="H35" s="16"/>
    </row>
    <row r="36" spans="1:8" x14ac:dyDescent="0.3">
      <c r="A36" s="2">
        <v>14</v>
      </c>
      <c r="B36" s="13" t="s">
        <v>239</v>
      </c>
      <c r="C36" s="13" t="s">
        <v>7</v>
      </c>
      <c r="D36" s="14" t="s">
        <v>12</v>
      </c>
      <c r="E36" s="13" t="s">
        <v>16</v>
      </c>
      <c r="F36" s="14">
        <v>58</v>
      </c>
      <c r="G36" s="13" t="s">
        <v>272</v>
      </c>
      <c r="H36" s="16"/>
    </row>
    <row r="37" spans="1:8" x14ac:dyDescent="0.3">
      <c r="A37" s="2">
        <v>15</v>
      </c>
      <c r="B37" s="13" t="s">
        <v>242</v>
      </c>
      <c r="C37" s="13" t="s">
        <v>7</v>
      </c>
      <c r="D37" s="14" t="s">
        <v>13</v>
      </c>
      <c r="E37" s="13" t="s">
        <v>16</v>
      </c>
      <c r="F37" s="14">
        <v>38</v>
      </c>
      <c r="G37" s="13" t="s">
        <v>272</v>
      </c>
      <c r="H37" s="16"/>
    </row>
    <row r="38" spans="1:8" x14ac:dyDescent="0.3">
      <c r="A38" s="2">
        <v>16</v>
      </c>
      <c r="B38" s="13" t="s">
        <v>257</v>
      </c>
      <c r="C38" s="13" t="s">
        <v>7</v>
      </c>
      <c r="D38" s="14" t="s">
        <v>12</v>
      </c>
      <c r="E38" s="13" t="s">
        <v>16</v>
      </c>
      <c r="F38" s="14">
        <v>40</v>
      </c>
      <c r="G38" s="13" t="s">
        <v>272</v>
      </c>
      <c r="H38" s="16"/>
    </row>
    <row r="39" spans="1:8" x14ac:dyDescent="0.3">
      <c r="A39" s="2">
        <v>17</v>
      </c>
      <c r="B39" s="13" t="s">
        <v>225</v>
      </c>
      <c r="C39" s="13" t="s">
        <v>7</v>
      </c>
      <c r="D39" s="14" t="s">
        <v>13</v>
      </c>
      <c r="E39" s="13" t="s">
        <v>16</v>
      </c>
      <c r="F39" s="14">
        <v>53</v>
      </c>
      <c r="G39" s="13" t="s">
        <v>251</v>
      </c>
      <c r="H39" s="16"/>
    </row>
    <row r="40" spans="1:8" x14ac:dyDescent="0.3">
      <c r="A40" s="2">
        <v>18</v>
      </c>
      <c r="B40" s="13" t="s">
        <v>258</v>
      </c>
      <c r="C40" s="13" t="s">
        <v>7</v>
      </c>
      <c r="D40" s="14" t="s">
        <v>12</v>
      </c>
      <c r="E40" s="13" t="s">
        <v>16</v>
      </c>
      <c r="F40" s="14">
        <v>32</v>
      </c>
      <c r="G40" s="13" t="s">
        <v>259</v>
      </c>
      <c r="H40" s="16"/>
    </row>
    <row r="41" spans="1:8" x14ac:dyDescent="0.3">
      <c r="A41" s="2">
        <v>19</v>
      </c>
      <c r="B41" s="13" t="s">
        <v>206</v>
      </c>
      <c r="C41" s="13" t="s">
        <v>7</v>
      </c>
      <c r="D41" s="14" t="s">
        <v>14</v>
      </c>
      <c r="E41" s="13" t="s">
        <v>16</v>
      </c>
      <c r="F41" s="14">
        <v>65</v>
      </c>
      <c r="G41" s="13" t="s">
        <v>251</v>
      </c>
      <c r="H41" s="16"/>
    </row>
    <row r="42" spans="1:8" x14ac:dyDescent="0.3">
      <c r="A42" s="2">
        <v>20</v>
      </c>
      <c r="B42" s="13" t="s">
        <v>260</v>
      </c>
      <c r="C42" s="13" t="s">
        <v>7</v>
      </c>
      <c r="D42" s="14" t="s">
        <v>12</v>
      </c>
      <c r="E42" s="13" t="s">
        <v>16</v>
      </c>
      <c r="F42" s="14">
        <v>58</v>
      </c>
      <c r="G42" s="13" t="s">
        <v>252</v>
      </c>
      <c r="H42" s="16"/>
    </row>
    <row r="43" spans="1:8" x14ac:dyDescent="0.3">
      <c r="A43" s="2">
        <v>21</v>
      </c>
      <c r="B43" s="13" t="s">
        <v>234</v>
      </c>
      <c r="C43" s="13" t="s">
        <v>7</v>
      </c>
      <c r="D43" s="14" t="s">
        <v>13</v>
      </c>
      <c r="E43" s="13" t="s">
        <v>16</v>
      </c>
      <c r="F43" s="14">
        <v>59</v>
      </c>
      <c r="G43" s="13" t="s">
        <v>272</v>
      </c>
      <c r="H43" s="16"/>
    </row>
    <row r="44" spans="1:8" x14ac:dyDescent="0.3">
      <c r="A44" s="2">
        <v>22</v>
      </c>
      <c r="B44" s="13" t="s">
        <v>217</v>
      </c>
      <c r="C44" s="13" t="s">
        <v>7</v>
      </c>
      <c r="D44" s="14" t="s">
        <v>14</v>
      </c>
      <c r="E44" s="13" t="s">
        <v>16</v>
      </c>
      <c r="F44" s="14">
        <v>53</v>
      </c>
      <c r="G44" s="13" t="s">
        <v>272</v>
      </c>
      <c r="H44" s="16"/>
    </row>
    <row r="45" spans="1:8" x14ac:dyDescent="0.3">
      <c r="A45" s="2">
        <v>23</v>
      </c>
      <c r="B45" s="13" t="s">
        <v>261</v>
      </c>
      <c r="C45" s="13" t="s">
        <v>7</v>
      </c>
      <c r="D45" s="14" t="s">
        <v>12</v>
      </c>
      <c r="E45" s="13" t="s">
        <v>16</v>
      </c>
      <c r="F45" s="14">
        <v>50</v>
      </c>
      <c r="G45" s="13" t="s">
        <v>250</v>
      </c>
      <c r="H45" s="16"/>
    </row>
    <row r="46" spans="1:8" x14ac:dyDescent="0.3">
      <c r="A46" s="2">
        <v>24</v>
      </c>
      <c r="B46" s="13" t="s">
        <v>243</v>
      </c>
      <c r="C46" s="13" t="s">
        <v>7</v>
      </c>
      <c r="D46" s="14" t="s">
        <v>12</v>
      </c>
      <c r="E46" s="13" t="s">
        <v>16</v>
      </c>
      <c r="F46" s="14">
        <v>38</v>
      </c>
      <c r="G46" s="13" t="s">
        <v>250</v>
      </c>
      <c r="H46" s="16"/>
    </row>
    <row r="47" spans="1:8" x14ac:dyDescent="0.3">
      <c r="A47" s="2">
        <v>25</v>
      </c>
      <c r="B47" s="13" t="s">
        <v>262</v>
      </c>
      <c r="C47" s="13" t="s">
        <v>7</v>
      </c>
      <c r="D47" s="14" t="s">
        <v>13</v>
      </c>
      <c r="E47" s="13" t="s">
        <v>16</v>
      </c>
      <c r="F47" s="14">
        <v>42</v>
      </c>
      <c r="G47" s="13" t="s">
        <v>263</v>
      </c>
      <c r="H47" s="16"/>
    </row>
    <row r="48" spans="1:8" x14ac:dyDescent="0.3">
      <c r="A48" s="2">
        <v>26</v>
      </c>
      <c r="B48" s="13" t="s">
        <v>226</v>
      </c>
      <c r="C48" s="13" t="s">
        <v>8</v>
      </c>
      <c r="D48" s="14" t="s">
        <v>13</v>
      </c>
      <c r="E48" s="13" t="s">
        <v>16</v>
      </c>
      <c r="F48" s="14">
        <v>49</v>
      </c>
      <c r="G48" s="13" t="s">
        <v>251</v>
      </c>
      <c r="H48" s="16"/>
    </row>
    <row r="49" spans="1:8" x14ac:dyDescent="0.3">
      <c r="A49" s="2">
        <v>27</v>
      </c>
      <c r="B49" s="13" t="s">
        <v>209</v>
      </c>
      <c r="C49" s="13" t="s">
        <v>7</v>
      </c>
      <c r="D49" s="14" t="s">
        <v>254</v>
      </c>
      <c r="E49" s="13" t="s">
        <v>16</v>
      </c>
      <c r="F49" s="14">
        <v>51</v>
      </c>
      <c r="G49" s="13" t="s">
        <v>250</v>
      </c>
      <c r="H49" s="16"/>
    </row>
    <row r="50" spans="1:8" x14ac:dyDescent="0.3">
      <c r="A50" s="2">
        <v>28</v>
      </c>
      <c r="B50" s="13" t="s">
        <v>240</v>
      </c>
      <c r="C50" s="13" t="s">
        <v>7</v>
      </c>
      <c r="D50" s="14" t="s">
        <v>12</v>
      </c>
      <c r="E50" s="13" t="s">
        <v>16</v>
      </c>
      <c r="F50" s="14">
        <v>43</v>
      </c>
      <c r="G50" s="13" t="s">
        <v>272</v>
      </c>
      <c r="H50" s="16"/>
    </row>
    <row r="51" spans="1:8" x14ac:dyDescent="0.3">
      <c r="A51" s="2">
        <v>29</v>
      </c>
      <c r="B51" s="13" t="s">
        <v>227</v>
      </c>
      <c r="C51" s="13" t="s">
        <v>7</v>
      </c>
      <c r="D51" s="14" t="s">
        <v>13</v>
      </c>
      <c r="E51" s="13" t="s">
        <v>16</v>
      </c>
      <c r="F51" s="14">
        <v>57</v>
      </c>
      <c r="G51" s="13" t="s">
        <v>251</v>
      </c>
      <c r="H51" s="16"/>
    </row>
    <row r="52" spans="1:8" x14ac:dyDescent="0.3">
      <c r="A52" s="2">
        <v>30</v>
      </c>
      <c r="B52" s="13" t="s">
        <v>228</v>
      </c>
      <c r="C52" s="13" t="s">
        <v>7</v>
      </c>
      <c r="D52" s="14" t="s">
        <v>13</v>
      </c>
      <c r="E52" s="13" t="s">
        <v>16</v>
      </c>
      <c r="F52" s="14">
        <v>55</v>
      </c>
      <c r="G52" s="13" t="s">
        <v>252</v>
      </c>
      <c r="H52" s="16"/>
    </row>
    <row r="53" spans="1:8" x14ac:dyDescent="0.3">
      <c r="A53" s="2">
        <v>31</v>
      </c>
      <c r="B53" s="13" t="s">
        <v>241</v>
      </c>
      <c r="C53" s="13" t="s">
        <v>7</v>
      </c>
      <c r="D53" s="14" t="s">
        <v>12</v>
      </c>
      <c r="E53" s="13" t="s">
        <v>16</v>
      </c>
      <c r="F53" s="14">
        <v>46</v>
      </c>
      <c r="G53" s="13" t="s">
        <v>252</v>
      </c>
      <c r="H53" s="16"/>
    </row>
    <row r="54" spans="1:8" x14ac:dyDescent="0.3">
      <c r="A54" s="2">
        <v>32</v>
      </c>
      <c r="B54" s="13" t="s">
        <v>264</v>
      </c>
      <c r="C54" s="13" t="s">
        <v>7</v>
      </c>
      <c r="D54" s="14" t="s">
        <v>254</v>
      </c>
      <c r="E54" s="13" t="s">
        <v>16</v>
      </c>
      <c r="F54" s="14">
        <v>72</v>
      </c>
      <c r="G54" s="13" t="s">
        <v>250</v>
      </c>
      <c r="H54" s="16"/>
    </row>
    <row r="55" spans="1:8" x14ac:dyDescent="0.3">
      <c r="A55" s="2">
        <v>33</v>
      </c>
      <c r="B55" s="13" t="s">
        <v>218</v>
      </c>
      <c r="C55" s="13" t="s">
        <v>7</v>
      </c>
      <c r="D55" s="14" t="s">
        <v>14</v>
      </c>
      <c r="E55" s="13" t="s">
        <v>16</v>
      </c>
      <c r="F55" s="14">
        <v>52</v>
      </c>
      <c r="G55" s="13" t="s">
        <v>253</v>
      </c>
      <c r="H55" s="16"/>
    </row>
    <row r="56" spans="1:8" x14ac:dyDescent="0.3">
      <c r="A56" s="2">
        <v>34</v>
      </c>
      <c r="B56" s="13" t="s">
        <v>265</v>
      </c>
      <c r="C56" s="13" t="s">
        <v>7</v>
      </c>
      <c r="D56" s="14" t="s">
        <v>12</v>
      </c>
      <c r="E56" s="13" t="s">
        <v>16</v>
      </c>
      <c r="F56" s="14">
        <v>73</v>
      </c>
      <c r="G56" s="13" t="s">
        <v>250</v>
      </c>
      <c r="H56" s="16"/>
    </row>
    <row r="57" spans="1:8" x14ac:dyDescent="0.3">
      <c r="A57" s="2">
        <v>35</v>
      </c>
      <c r="B57" s="13" t="s">
        <v>235</v>
      </c>
      <c r="C57" s="13" t="s">
        <v>7</v>
      </c>
      <c r="D57" s="14" t="s">
        <v>13</v>
      </c>
      <c r="E57" s="13" t="s">
        <v>16</v>
      </c>
      <c r="F57" s="14">
        <v>52</v>
      </c>
      <c r="G57" s="13" t="s">
        <v>272</v>
      </c>
      <c r="H57" s="16"/>
    </row>
    <row r="58" spans="1:8" x14ac:dyDescent="0.3">
      <c r="A58" s="2">
        <v>36</v>
      </c>
      <c r="B58" s="13" t="s">
        <v>247</v>
      </c>
      <c r="C58" s="13" t="s">
        <v>8</v>
      </c>
      <c r="D58" s="14" t="s">
        <v>12</v>
      </c>
      <c r="E58" s="13" t="s">
        <v>16</v>
      </c>
      <c r="F58" s="14">
        <v>41</v>
      </c>
      <c r="G58" s="13" t="s">
        <v>272</v>
      </c>
      <c r="H58" s="16"/>
    </row>
    <row r="59" spans="1:8" x14ac:dyDescent="0.3">
      <c r="A59" s="2">
        <v>37</v>
      </c>
      <c r="B59" s="13" t="s">
        <v>210</v>
      </c>
      <c r="C59" s="13" t="s">
        <v>7</v>
      </c>
      <c r="D59" s="14" t="s">
        <v>14</v>
      </c>
      <c r="E59" s="13" t="s">
        <v>16</v>
      </c>
      <c r="F59" s="14">
        <v>55</v>
      </c>
      <c r="G59" s="13" t="s">
        <v>272</v>
      </c>
      <c r="H59" s="16"/>
    </row>
    <row r="60" spans="1:8" x14ac:dyDescent="0.3">
      <c r="A60" s="2">
        <v>38</v>
      </c>
      <c r="B60" s="13" t="s">
        <v>266</v>
      </c>
      <c r="C60" s="13" t="s">
        <v>8</v>
      </c>
      <c r="D60" s="14" t="s">
        <v>13</v>
      </c>
      <c r="E60" s="13" t="s">
        <v>16</v>
      </c>
      <c r="F60" s="14">
        <v>67</v>
      </c>
      <c r="G60" s="13" t="s">
        <v>251</v>
      </c>
      <c r="H60" s="16"/>
    </row>
    <row r="61" spans="1:8" x14ac:dyDescent="0.3">
      <c r="A61" s="2">
        <v>39</v>
      </c>
      <c r="B61" s="13" t="s">
        <v>236</v>
      </c>
      <c r="C61" s="13" t="s">
        <v>7</v>
      </c>
      <c r="D61" s="14" t="s">
        <v>13</v>
      </c>
      <c r="E61" s="13" t="s">
        <v>16</v>
      </c>
      <c r="F61" s="14">
        <v>45</v>
      </c>
      <c r="G61" s="13" t="s">
        <v>252</v>
      </c>
      <c r="H61" s="16"/>
    </row>
    <row r="62" spans="1:8" x14ac:dyDescent="0.3">
      <c r="A62" s="2">
        <v>40</v>
      </c>
      <c r="B62" s="13" t="s">
        <v>211</v>
      </c>
      <c r="C62" s="13" t="s">
        <v>7</v>
      </c>
      <c r="D62" s="14" t="s">
        <v>14</v>
      </c>
      <c r="E62" s="13" t="s">
        <v>16</v>
      </c>
      <c r="F62" s="14">
        <v>63</v>
      </c>
      <c r="G62" s="13" t="s">
        <v>252</v>
      </c>
      <c r="H62" s="16"/>
    </row>
    <row r="63" spans="1:8" x14ac:dyDescent="0.3">
      <c r="A63" s="2">
        <v>41</v>
      </c>
      <c r="B63" s="13" t="s">
        <v>230</v>
      </c>
      <c r="C63" s="13" t="s">
        <v>7</v>
      </c>
      <c r="D63" s="14" t="s">
        <v>13</v>
      </c>
      <c r="E63" s="13" t="s">
        <v>16</v>
      </c>
      <c r="F63" s="14">
        <v>58</v>
      </c>
      <c r="G63" s="13" t="s">
        <v>253</v>
      </c>
      <c r="H63" s="16"/>
    </row>
    <row r="64" spans="1:8" x14ac:dyDescent="0.3">
      <c r="A64" s="2">
        <v>42</v>
      </c>
      <c r="B64" s="13" t="s">
        <v>249</v>
      </c>
      <c r="C64" s="13" t="s">
        <v>8</v>
      </c>
      <c r="D64" s="14" t="s">
        <v>13</v>
      </c>
      <c r="E64" s="13" t="s">
        <v>16</v>
      </c>
      <c r="F64" s="14">
        <v>51</v>
      </c>
      <c r="G64" s="13" t="s">
        <v>252</v>
      </c>
      <c r="H64" s="16"/>
    </row>
    <row r="65" spans="1:8" x14ac:dyDescent="0.3">
      <c r="A65" s="2">
        <v>43</v>
      </c>
      <c r="B65" s="13" t="s">
        <v>267</v>
      </c>
      <c r="C65" s="13" t="s">
        <v>8</v>
      </c>
      <c r="D65" s="14" t="s">
        <v>268</v>
      </c>
      <c r="E65" s="13" t="s">
        <v>17</v>
      </c>
      <c r="F65" s="14">
        <v>71</v>
      </c>
      <c r="G65" s="13" t="s">
        <v>250</v>
      </c>
      <c r="H65" s="16"/>
    </row>
    <row r="66" spans="1:8" x14ac:dyDescent="0.3">
      <c r="A66" s="2">
        <v>44</v>
      </c>
      <c r="B66" s="13" t="s">
        <v>269</v>
      </c>
      <c r="C66" s="13" t="s">
        <v>7</v>
      </c>
      <c r="D66" s="14" t="s">
        <v>13</v>
      </c>
      <c r="E66" s="13" t="s">
        <v>16</v>
      </c>
      <c r="F66" s="14">
        <v>66</v>
      </c>
      <c r="G66" s="13" t="s">
        <v>252</v>
      </c>
      <c r="H66" s="16"/>
    </row>
    <row r="67" spans="1:8" x14ac:dyDescent="0.3">
      <c r="A67" s="2">
        <v>45</v>
      </c>
      <c r="B67" s="13" t="s">
        <v>231</v>
      </c>
      <c r="C67" s="13" t="s">
        <v>7</v>
      </c>
      <c r="D67" s="14" t="s">
        <v>13</v>
      </c>
      <c r="E67" s="13" t="s">
        <v>16</v>
      </c>
      <c r="F67" s="14">
        <v>56</v>
      </c>
      <c r="G67" s="13" t="s">
        <v>252</v>
      </c>
      <c r="H67" s="16"/>
    </row>
    <row r="68" spans="1:8" x14ac:dyDescent="0.3">
      <c r="A68" s="2">
        <v>46</v>
      </c>
      <c r="B68" s="13" t="s">
        <v>238</v>
      </c>
      <c r="C68" s="13" t="s">
        <v>7</v>
      </c>
      <c r="D68" s="14" t="s">
        <v>12</v>
      </c>
      <c r="E68" s="13" t="s">
        <v>16</v>
      </c>
      <c r="F68" s="14">
        <v>52</v>
      </c>
      <c r="G68" s="13" t="s">
        <v>272</v>
      </c>
      <c r="H68" s="16"/>
    </row>
    <row r="69" spans="1:8" x14ac:dyDescent="0.3">
      <c r="A69" s="2">
        <v>47</v>
      </c>
      <c r="B69" s="13" t="s">
        <v>270</v>
      </c>
      <c r="C69" s="13" t="s">
        <v>7</v>
      </c>
      <c r="D69" s="14" t="s">
        <v>14</v>
      </c>
      <c r="E69" s="13" t="s">
        <v>17</v>
      </c>
      <c r="F69" s="14">
        <v>47</v>
      </c>
      <c r="G69" s="13" t="s">
        <v>251</v>
      </c>
      <c r="H69" s="16"/>
    </row>
    <row r="70" spans="1:8" x14ac:dyDescent="0.3">
      <c r="A70" s="2">
        <v>48</v>
      </c>
      <c r="B70" s="13" t="s">
        <v>271</v>
      </c>
      <c r="C70" s="13" t="s">
        <v>7</v>
      </c>
      <c r="D70" s="14" t="s">
        <v>11</v>
      </c>
      <c r="E70" s="13" t="s">
        <v>16</v>
      </c>
      <c r="F70" s="14">
        <v>37</v>
      </c>
      <c r="G70" s="13" t="s">
        <v>272</v>
      </c>
      <c r="H70" s="16"/>
    </row>
    <row r="71" spans="1:8" x14ac:dyDescent="0.3">
      <c r="A71" s="2">
        <v>49</v>
      </c>
      <c r="B71" s="13" t="s">
        <v>215</v>
      </c>
      <c r="C71" s="13" t="s">
        <v>7</v>
      </c>
      <c r="D71" s="14" t="s">
        <v>13</v>
      </c>
      <c r="E71" s="13" t="s">
        <v>16</v>
      </c>
      <c r="F71" s="14">
        <v>63</v>
      </c>
      <c r="G71" s="13" t="s">
        <v>252</v>
      </c>
      <c r="H71" s="16"/>
    </row>
    <row r="72" spans="1:8" x14ac:dyDescent="0.3">
      <c r="A72" s="2">
        <v>50</v>
      </c>
      <c r="B72" s="13" t="s">
        <v>229</v>
      </c>
      <c r="C72" s="13" t="s">
        <v>7</v>
      </c>
      <c r="D72" s="14" t="s">
        <v>12</v>
      </c>
      <c r="E72" s="13" t="s">
        <v>16</v>
      </c>
      <c r="F72" s="14">
        <v>50</v>
      </c>
      <c r="G72" s="13" t="s">
        <v>253</v>
      </c>
      <c r="H72" s="16"/>
    </row>
    <row r="73" spans="1:8" x14ac:dyDescent="0.3">
      <c r="A73" s="2">
        <v>51</v>
      </c>
      <c r="B73" s="13" t="s">
        <v>237</v>
      </c>
      <c r="C73" s="13" t="s">
        <v>7</v>
      </c>
      <c r="D73" s="14" t="s">
        <v>12</v>
      </c>
      <c r="E73" s="13" t="s">
        <v>16</v>
      </c>
      <c r="F73" s="14">
        <v>54</v>
      </c>
      <c r="G73" s="13" t="s">
        <v>272</v>
      </c>
      <c r="H73" s="16"/>
    </row>
    <row r="74" spans="1:8" x14ac:dyDescent="0.3">
      <c r="A74" s="2">
        <v>52</v>
      </c>
      <c r="B74" s="13" t="s">
        <v>245</v>
      </c>
      <c r="C74" s="13" t="s">
        <v>7</v>
      </c>
      <c r="D74" s="14" t="s">
        <v>12</v>
      </c>
      <c r="E74" s="13" t="s">
        <v>16</v>
      </c>
      <c r="F74" s="14">
        <v>40</v>
      </c>
      <c r="G74" s="13" t="s">
        <v>272</v>
      </c>
      <c r="H74" s="16"/>
    </row>
    <row r="75" spans="1:8" x14ac:dyDescent="0.3">
      <c r="A75" s="2">
        <v>53</v>
      </c>
      <c r="B75" s="13" t="s">
        <v>244</v>
      </c>
      <c r="C75" s="13" t="s">
        <v>7</v>
      </c>
      <c r="D75" s="14" t="s">
        <v>12</v>
      </c>
      <c r="E75" s="13" t="s">
        <v>16</v>
      </c>
      <c r="F75" s="14">
        <v>42</v>
      </c>
      <c r="G75" s="13" t="s">
        <v>251</v>
      </c>
      <c r="H75" s="16"/>
    </row>
    <row r="76" spans="1:8" x14ac:dyDescent="0.3">
      <c r="A76" s="2">
        <v>54</v>
      </c>
      <c r="B76" s="13" t="s">
        <v>273</v>
      </c>
      <c r="C76" s="13" t="s">
        <v>7</v>
      </c>
      <c r="D76" s="14" t="s">
        <v>254</v>
      </c>
      <c r="E76" s="13" t="s">
        <v>16</v>
      </c>
      <c r="F76" s="14">
        <v>33</v>
      </c>
      <c r="G76" s="13" t="s">
        <v>275</v>
      </c>
      <c r="H76" s="16"/>
    </row>
    <row r="77" spans="1:8" x14ac:dyDescent="0.3">
      <c r="A77" s="2">
        <v>55</v>
      </c>
      <c r="B77" s="13" t="s">
        <v>212</v>
      </c>
      <c r="C77" s="13" t="s">
        <v>7</v>
      </c>
      <c r="D77" s="14" t="s">
        <v>13</v>
      </c>
      <c r="E77" s="13" t="s">
        <v>16</v>
      </c>
      <c r="F77" s="14">
        <v>71</v>
      </c>
      <c r="G77" s="13" t="s">
        <v>250</v>
      </c>
      <c r="H77" s="16"/>
    </row>
    <row r="78" spans="1:8" x14ac:dyDescent="0.3">
      <c r="A78" s="2">
        <v>56</v>
      </c>
      <c r="B78" s="13" t="s">
        <v>232</v>
      </c>
      <c r="C78" s="13" t="s">
        <v>7</v>
      </c>
      <c r="D78" s="14" t="s">
        <v>13</v>
      </c>
      <c r="E78" s="13" t="s">
        <v>17</v>
      </c>
      <c r="F78" s="14">
        <v>70</v>
      </c>
      <c r="G78" s="13" t="s">
        <v>251</v>
      </c>
      <c r="H78" s="16"/>
    </row>
    <row r="79" spans="1:8" x14ac:dyDescent="0.3">
      <c r="A79" s="2">
        <v>57</v>
      </c>
      <c r="B79" s="13" t="s">
        <v>246</v>
      </c>
      <c r="C79" s="13" t="s">
        <v>8</v>
      </c>
      <c r="D79" s="14" t="s">
        <v>11</v>
      </c>
      <c r="E79" s="13" t="s">
        <v>17</v>
      </c>
      <c r="F79" s="14">
        <v>46</v>
      </c>
      <c r="G79" s="13" t="s">
        <v>272</v>
      </c>
      <c r="H79" s="16"/>
    </row>
    <row r="80" spans="1:8" x14ac:dyDescent="0.3">
      <c r="A80" s="2">
        <v>58</v>
      </c>
      <c r="B80" s="13" t="s">
        <v>216</v>
      </c>
      <c r="C80" s="13" t="s">
        <v>7</v>
      </c>
      <c r="D80" s="14" t="s">
        <v>13</v>
      </c>
      <c r="E80" s="13" t="s">
        <v>16</v>
      </c>
      <c r="F80" s="14">
        <v>63</v>
      </c>
      <c r="G80" s="13" t="s">
        <v>251</v>
      </c>
      <c r="H80" s="16"/>
    </row>
    <row r="81" spans="1:8" x14ac:dyDescent="0.3">
      <c r="A81" s="2">
        <v>59</v>
      </c>
      <c r="B81" s="13" t="s">
        <v>274</v>
      </c>
      <c r="C81" s="13" t="s">
        <v>7</v>
      </c>
      <c r="D81" s="14" t="s">
        <v>12</v>
      </c>
      <c r="E81" s="13" t="s">
        <v>16</v>
      </c>
      <c r="F81" s="14">
        <v>38</v>
      </c>
      <c r="G81" s="13" t="s">
        <v>272</v>
      </c>
      <c r="H81" s="16"/>
    </row>
    <row r="82" spans="1:8" x14ac:dyDescent="0.3">
      <c r="A82" s="2">
        <v>60</v>
      </c>
      <c r="B82" s="13" t="s">
        <v>248</v>
      </c>
      <c r="C82" s="13" t="s">
        <v>7</v>
      </c>
      <c r="D82" s="14" t="s">
        <v>14</v>
      </c>
      <c r="E82" s="13" t="s">
        <v>16</v>
      </c>
      <c r="F82" s="14">
        <v>60</v>
      </c>
      <c r="G82" s="13" t="s">
        <v>251</v>
      </c>
      <c r="H82" s="16"/>
    </row>
  </sheetData>
  <autoFilter ref="B22:G82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2"/>
  <sheetViews>
    <sheetView workbookViewId="0">
      <selection activeCell="F15" sqref="F15"/>
    </sheetView>
  </sheetViews>
  <sheetFormatPr baseColWidth="10" defaultColWidth="10.85546875" defaultRowHeight="16.5" x14ac:dyDescent="0.3"/>
  <cols>
    <col min="1" max="1" width="37.42578125" style="2" customWidth="1"/>
    <col min="2" max="2" width="13.42578125" style="2" customWidth="1"/>
    <col min="3" max="3" width="21.42578125" style="2" customWidth="1"/>
    <col min="4" max="5" width="14.42578125" style="2" customWidth="1"/>
    <col min="6" max="6" width="21.42578125" style="2" customWidth="1"/>
    <col min="7" max="16384" width="10.85546875" style="2"/>
  </cols>
  <sheetData>
    <row r="2" spans="1:6" x14ac:dyDescent="0.3">
      <c r="A2" s="9" t="s">
        <v>19</v>
      </c>
      <c r="B2" s="9" t="s">
        <v>6</v>
      </c>
      <c r="C2" s="9" t="s">
        <v>20</v>
      </c>
      <c r="D2" s="9" t="s">
        <v>15</v>
      </c>
      <c r="E2" s="9" t="s">
        <v>28</v>
      </c>
      <c r="F2" s="9" t="s">
        <v>199</v>
      </c>
    </row>
    <row r="3" spans="1:6" x14ac:dyDescent="0.3">
      <c r="A3" s="8" t="s">
        <v>313</v>
      </c>
      <c r="B3" s="8" t="s">
        <v>7</v>
      </c>
      <c r="C3" s="8" t="s">
        <v>21</v>
      </c>
      <c r="D3" s="8" t="s">
        <v>16</v>
      </c>
      <c r="E3" s="8" t="s">
        <v>24</v>
      </c>
      <c r="F3" s="8" t="s">
        <v>198</v>
      </c>
    </row>
    <row r="4" spans="1:6" x14ac:dyDescent="0.3">
      <c r="A4" s="2">
        <f>+B4+B6</f>
        <v>205</v>
      </c>
      <c r="B4" s="2">
        <f>COUNTIF(B16:B220,"Hombre")</f>
        <v>131</v>
      </c>
      <c r="C4" s="2">
        <f>COUNTIF(C16:C220,"Básico")</f>
        <v>32</v>
      </c>
      <c r="D4" s="2">
        <f>COUNTIF(D16:D215,"Mexicano")</f>
        <v>195</v>
      </c>
      <c r="E4" s="2">
        <f>COUNTIF(E16:E220,"Administrativo")</f>
        <v>69</v>
      </c>
      <c r="F4" s="2">
        <f>COUNTIFS(F16:F220,"&gt;20")-COUNTIFS(F16:F220,"&gt;30")</f>
        <v>16</v>
      </c>
    </row>
    <row r="5" spans="1:6" x14ac:dyDescent="0.3">
      <c r="B5" s="8" t="s">
        <v>8</v>
      </c>
      <c r="C5" s="8" t="s">
        <v>9</v>
      </c>
      <c r="D5" s="8" t="s">
        <v>17</v>
      </c>
      <c r="E5" s="8" t="s">
        <v>25</v>
      </c>
      <c r="F5" s="8" t="s">
        <v>200</v>
      </c>
    </row>
    <row r="6" spans="1:6" x14ac:dyDescent="0.3">
      <c r="B6" s="2">
        <f>COUNTIF(B16:B220,"Mujer")</f>
        <v>74</v>
      </c>
      <c r="C6" s="2">
        <f>COUNTIF(C16:C220,"Licenciatura")</f>
        <v>71</v>
      </c>
      <c r="D6" s="2">
        <f>COUNTIF(D16:D215,"Extranjero")</f>
        <v>5</v>
      </c>
      <c r="E6" s="2">
        <f>COUNTIF(E16:E220,"Técnico")</f>
        <v>51</v>
      </c>
      <c r="F6" s="2">
        <f>COUNTIFS(F16:F220,"&gt;30")-COUNTIFS(F16:F220,"&gt;40")</f>
        <v>56</v>
      </c>
    </row>
    <row r="7" spans="1:6" x14ac:dyDescent="0.3">
      <c r="C7" s="8" t="s">
        <v>22</v>
      </c>
      <c r="E7" s="8" t="s">
        <v>26</v>
      </c>
      <c r="F7" s="8" t="s">
        <v>201</v>
      </c>
    </row>
    <row r="8" spans="1:6" x14ac:dyDescent="0.3">
      <c r="C8" s="2">
        <f>COUNTIF(C16:C220,"Maestría")</f>
        <v>29</v>
      </c>
      <c r="E8" s="2">
        <f>COUNTIF(E16:E220,"Ingeniero")</f>
        <v>25</v>
      </c>
      <c r="F8" s="2">
        <f>COUNTIFS(F16:F220,"&gt;40")-COUNTIFS(F16:F220,"&gt;50")</f>
        <v>61</v>
      </c>
    </row>
    <row r="9" spans="1:6" x14ac:dyDescent="0.3">
      <c r="C9" s="8" t="s">
        <v>23</v>
      </c>
      <c r="E9" s="8" t="s">
        <v>27</v>
      </c>
      <c r="F9" s="8" t="s">
        <v>202</v>
      </c>
    </row>
    <row r="10" spans="1:6" x14ac:dyDescent="0.3">
      <c r="C10" s="2">
        <f>COUNTIF(C16:C220,"Doctorado")</f>
        <v>73</v>
      </c>
      <c r="E10" s="2">
        <f>COUNTIF(E16:E220,"Investigador")</f>
        <v>60</v>
      </c>
      <c r="F10" s="2">
        <f>COUNTIFS(F16:F220,"&gt;50")-COUNTIFS(F16:F220,"&gt;60")</f>
        <v>51</v>
      </c>
    </row>
    <row r="11" spans="1:6" x14ac:dyDescent="0.3">
      <c r="F11" s="8" t="s">
        <v>203</v>
      </c>
    </row>
    <row r="12" spans="1:6" x14ac:dyDescent="0.3">
      <c r="F12" s="2">
        <f>COUNTIFS(F16:F220,"&gt;60")-COUNTIFS(F16:F220,"&gt;70")</f>
        <v>15</v>
      </c>
    </row>
    <row r="13" spans="1:6" x14ac:dyDescent="0.3">
      <c r="F13" s="8" t="s">
        <v>204</v>
      </c>
    </row>
    <row r="14" spans="1:6" x14ac:dyDescent="0.3">
      <c r="F14" s="2">
        <f>COUNTIFS(F16:F220,"&gt;70")</f>
        <v>5</v>
      </c>
    </row>
    <row r="15" spans="1:6" ht="17.25" thickBot="1" x14ac:dyDescent="0.35">
      <c r="A15" s="5"/>
      <c r="B15" s="5"/>
      <c r="C15" s="5"/>
      <c r="D15" s="5"/>
      <c r="E15" s="5"/>
      <c r="F15" s="5"/>
    </row>
    <row r="16" spans="1:6" ht="17.25" thickTop="1" x14ac:dyDescent="0.3">
      <c r="A16" s="6" t="s">
        <v>34</v>
      </c>
      <c r="B16" s="6" t="s">
        <v>7</v>
      </c>
      <c r="C16" s="6" t="s">
        <v>21</v>
      </c>
      <c r="D16" s="6" t="s">
        <v>16</v>
      </c>
      <c r="E16" s="6" t="s">
        <v>25</v>
      </c>
      <c r="F16" s="6">
        <v>60</v>
      </c>
    </row>
    <row r="17" spans="1:6" x14ac:dyDescent="0.3">
      <c r="A17" s="7" t="s">
        <v>35</v>
      </c>
      <c r="B17" s="7" t="s">
        <v>7</v>
      </c>
      <c r="C17" s="7" t="s">
        <v>22</v>
      </c>
      <c r="D17" s="7" t="s">
        <v>16</v>
      </c>
      <c r="E17" s="7" t="s">
        <v>27</v>
      </c>
      <c r="F17" s="7">
        <v>72</v>
      </c>
    </row>
    <row r="18" spans="1:6" x14ac:dyDescent="0.3">
      <c r="A18" s="7" t="s">
        <v>36</v>
      </c>
      <c r="B18" s="7" t="s">
        <v>8</v>
      </c>
      <c r="C18" s="7" t="s">
        <v>9</v>
      </c>
      <c r="D18" s="7" t="s">
        <v>16</v>
      </c>
      <c r="E18" s="7" t="s">
        <v>24</v>
      </c>
      <c r="F18" s="7">
        <v>61</v>
      </c>
    </row>
    <row r="19" spans="1:6" x14ac:dyDescent="0.3">
      <c r="A19" s="7" t="s">
        <v>37</v>
      </c>
      <c r="B19" s="7" t="s">
        <v>7</v>
      </c>
      <c r="C19" s="7" t="s">
        <v>23</v>
      </c>
      <c r="D19" s="7" t="s">
        <v>16</v>
      </c>
      <c r="E19" s="7" t="s">
        <v>27</v>
      </c>
      <c r="F19" s="7">
        <v>58</v>
      </c>
    </row>
    <row r="20" spans="1:6" x14ac:dyDescent="0.3">
      <c r="A20" s="7" t="s">
        <v>38</v>
      </c>
      <c r="B20" s="7" t="s">
        <v>7</v>
      </c>
      <c r="C20" s="7" t="s">
        <v>23</v>
      </c>
      <c r="D20" s="7" t="s">
        <v>16</v>
      </c>
      <c r="E20" s="7" t="s">
        <v>27</v>
      </c>
      <c r="F20" s="7">
        <v>63</v>
      </c>
    </row>
    <row r="21" spans="1:6" x14ac:dyDescent="0.3">
      <c r="A21" s="7" t="s">
        <v>39</v>
      </c>
      <c r="B21" s="7" t="s">
        <v>7</v>
      </c>
      <c r="C21" s="7" t="s">
        <v>23</v>
      </c>
      <c r="D21" s="7" t="s">
        <v>16</v>
      </c>
      <c r="E21" s="7" t="s">
        <v>27</v>
      </c>
      <c r="F21" s="7">
        <v>71</v>
      </c>
    </row>
    <row r="22" spans="1:6" x14ac:dyDescent="0.3">
      <c r="A22" s="7" t="s">
        <v>40</v>
      </c>
      <c r="B22" s="7" t="s">
        <v>7</v>
      </c>
      <c r="C22" s="7" t="s">
        <v>23</v>
      </c>
      <c r="D22" s="7" t="s">
        <v>16</v>
      </c>
      <c r="E22" s="7" t="s">
        <v>27</v>
      </c>
      <c r="F22" s="7">
        <v>62</v>
      </c>
    </row>
    <row r="23" spans="1:6" x14ac:dyDescent="0.3">
      <c r="A23" s="7" t="s">
        <v>41</v>
      </c>
      <c r="B23" s="7" t="s">
        <v>7</v>
      </c>
      <c r="C23" s="7" t="s">
        <v>9</v>
      </c>
      <c r="D23" s="7" t="s">
        <v>16</v>
      </c>
      <c r="E23" s="7" t="s">
        <v>24</v>
      </c>
      <c r="F23" s="7">
        <v>62</v>
      </c>
    </row>
    <row r="24" spans="1:6" x14ac:dyDescent="0.3">
      <c r="A24" s="7" t="s">
        <v>42</v>
      </c>
      <c r="B24" s="7" t="s">
        <v>7</v>
      </c>
      <c r="C24" s="7" t="s">
        <v>9</v>
      </c>
      <c r="D24" s="7" t="s">
        <v>16</v>
      </c>
      <c r="E24" s="7" t="s">
        <v>24</v>
      </c>
      <c r="F24" s="7">
        <v>58</v>
      </c>
    </row>
    <row r="25" spans="1:6" x14ac:dyDescent="0.3">
      <c r="A25" s="7" t="s">
        <v>43</v>
      </c>
      <c r="B25" s="7" t="s">
        <v>7</v>
      </c>
      <c r="C25" s="7" t="s">
        <v>23</v>
      </c>
      <c r="D25" s="7" t="s">
        <v>16</v>
      </c>
      <c r="E25" s="7" t="s">
        <v>27</v>
      </c>
      <c r="F25" s="7">
        <v>63</v>
      </c>
    </row>
    <row r="26" spans="1:6" x14ac:dyDescent="0.3">
      <c r="A26" s="7" t="s">
        <v>44</v>
      </c>
      <c r="B26" s="7" t="s">
        <v>7</v>
      </c>
      <c r="C26" s="7" t="s">
        <v>9</v>
      </c>
      <c r="D26" s="7" t="s">
        <v>16</v>
      </c>
      <c r="E26" s="7" t="s">
        <v>26</v>
      </c>
      <c r="F26" s="7">
        <v>58</v>
      </c>
    </row>
    <row r="27" spans="1:6" x14ac:dyDescent="0.3">
      <c r="A27" s="7" t="s">
        <v>45</v>
      </c>
      <c r="B27" s="7" t="s">
        <v>7</v>
      </c>
      <c r="C27" s="7" t="s">
        <v>9</v>
      </c>
      <c r="D27" s="7" t="s">
        <v>16</v>
      </c>
      <c r="E27" s="7" t="s">
        <v>27</v>
      </c>
      <c r="F27" s="7">
        <v>59</v>
      </c>
    </row>
    <row r="28" spans="1:6" x14ac:dyDescent="0.3">
      <c r="A28" s="7" t="s">
        <v>46</v>
      </c>
      <c r="B28" s="7" t="s">
        <v>8</v>
      </c>
      <c r="C28" s="7" t="s">
        <v>22</v>
      </c>
      <c r="D28" s="7" t="s">
        <v>16</v>
      </c>
      <c r="E28" s="7" t="s">
        <v>24</v>
      </c>
      <c r="F28" s="7">
        <v>60</v>
      </c>
    </row>
    <row r="29" spans="1:6" x14ac:dyDescent="0.3">
      <c r="A29" s="7" t="s">
        <v>47</v>
      </c>
      <c r="B29" s="7" t="s">
        <v>8</v>
      </c>
      <c r="C29" s="7" t="s">
        <v>21</v>
      </c>
      <c r="D29" s="7" t="s">
        <v>16</v>
      </c>
      <c r="E29" s="7" t="s">
        <v>24</v>
      </c>
      <c r="F29" s="7">
        <v>55</v>
      </c>
    </row>
    <row r="30" spans="1:6" x14ac:dyDescent="0.3">
      <c r="A30" s="7" t="s">
        <v>48</v>
      </c>
      <c r="B30" s="7" t="s">
        <v>7</v>
      </c>
      <c r="C30" s="7" t="s">
        <v>21</v>
      </c>
      <c r="D30" s="7" t="s">
        <v>16</v>
      </c>
      <c r="E30" s="7" t="s">
        <v>25</v>
      </c>
      <c r="F30" s="7">
        <v>56</v>
      </c>
    </row>
    <row r="31" spans="1:6" x14ac:dyDescent="0.3">
      <c r="A31" s="7" t="s">
        <v>49</v>
      </c>
      <c r="B31" s="7" t="s">
        <v>7</v>
      </c>
      <c r="C31" s="7" t="s">
        <v>9</v>
      </c>
      <c r="D31" s="7" t="s">
        <v>16</v>
      </c>
      <c r="E31" s="7" t="s">
        <v>25</v>
      </c>
      <c r="F31" s="7">
        <v>49</v>
      </c>
    </row>
    <row r="32" spans="1:6" x14ac:dyDescent="0.3">
      <c r="A32" s="7" t="s">
        <v>50</v>
      </c>
      <c r="B32" s="7" t="s">
        <v>7</v>
      </c>
      <c r="C32" s="7" t="s">
        <v>23</v>
      </c>
      <c r="D32" s="7" t="s">
        <v>16</v>
      </c>
      <c r="E32" s="7" t="s">
        <v>27</v>
      </c>
      <c r="F32" s="7">
        <v>65</v>
      </c>
    </row>
    <row r="33" spans="1:6" x14ac:dyDescent="0.3">
      <c r="A33" s="7" t="s">
        <v>51</v>
      </c>
      <c r="B33" s="7" t="s">
        <v>7</v>
      </c>
      <c r="C33" s="7" t="s">
        <v>23</v>
      </c>
      <c r="D33" s="7" t="s">
        <v>16</v>
      </c>
      <c r="E33" s="7" t="s">
        <v>27</v>
      </c>
      <c r="F33" s="7">
        <v>60</v>
      </c>
    </row>
    <row r="34" spans="1:6" x14ac:dyDescent="0.3">
      <c r="A34" s="7" t="s">
        <v>52</v>
      </c>
      <c r="B34" s="7" t="s">
        <v>8</v>
      </c>
      <c r="C34" s="7" t="s">
        <v>9</v>
      </c>
      <c r="D34" s="7" t="s">
        <v>16</v>
      </c>
      <c r="E34" s="7" t="s">
        <v>24</v>
      </c>
      <c r="F34" s="7">
        <v>49</v>
      </c>
    </row>
    <row r="35" spans="1:6" x14ac:dyDescent="0.3">
      <c r="A35" s="7" t="s">
        <v>53</v>
      </c>
      <c r="B35" s="7" t="s">
        <v>7</v>
      </c>
      <c r="C35" s="7" t="s">
        <v>21</v>
      </c>
      <c r="D35" s="7" t="s">
        <v>16</v>
      </c>
      <c r="E35" s="7" t="s">
        <v>25</v>
      </c>
      <c r="F35" s="7">
        <v>50</v>
      </c>
    </row>
    <row r="36" spans="1:6" x14ac:dyDescent="0.3">
      <c r="A36" s="7" t="s">
        <v>54</v>
      </c>
      <c r="B36" s="7" t="s">
        <v>8</v>
      </c>
      <c r="C36" s="7" t="s">
        <v>23</v>
      </c>
      <c r="D36" s="7" t="s">
        <v>16</v>
      </c>
      <c r="E36" s="7" t="s">
        <v>27</v>
      </c>
      <c r="F36" s="7">
        <v>68</v>
      </c>
    </row>
    <row r="37" spans="1:6" x14ac:dyDescent="0.3">
      <c r="A37" s="7" t="s">
        <v>55</v>
      </c>
      <c r="B37" s="7" t="s">
        <v>7</v>
      </c>
      <c r="C37" s="7" t="s">
        <v>21</v>
      </c>
      <c r="D37" s="7" t="s">
        <v>16</v>
      </c>
      <c r="E37" s="7" t="s">
        <v>25</v>
      </c>
      <c r="F37" s="7">
        <v>58</v>
      </c>
    </row>
    <row r="38" spans="1:6" x14ac:dyDescent="0.3">
      <c r="A38" s="7" t="s">
        <v>56</v>
      </c>
      <c r="B38" s="7" t="s">
        <v>7</v>
      </c>
      <c r="C38" s="7" t="s">
        <v>22</v>
      </c>
      <c r="D38" s="7" t="s">
        <v>16</v>
      </c>
      <c r="E38" s="7" t="s">
        <v>26</v>
      </c>
      <c r="F38" s="7">
        <v>58</v>
      </c>
    </row>
    <row r="39" spans="1:6" x14ac:dyDescent="0.3">
      <c r="A39" s="7" t="s">
        <v>57</v>
      </c>
      <c r="B39" s="7" t="s">
        <v>8</v>
      </c>
      <c r="C39" s="7" t="s">
        <v>21</v>
      </c>
      <c r="D39" s="7" t="s">
        <v>16</v>
      </c>
      <c r="E39" s="7" t="s">
        <v>24</v>
      </c>
      <c r="F39" s="7">
        <v>58</v>
      </c>
    </row>
    <row r="40" spans="1:6" x14ac:dyDescent="0.3">
      <c r="A40" s="7" t="s">
        <v>58</v>
      </c>
      <c r="B40" s="7" t="s">
        <v>8</v>
      </c>
      <c r="C40" s="7" t="s">
        <v>23</v>
      </c>
      <c r="D40" s="7" t="s">
        <v>17</v>
      </c>
      <c r="E40" s="7" t="s">
        <v>27</v>
      </c>
      <c r="F40" s="7">
        <v>71</v>
      </c>
    </row>
    <row r="41" spans="1:6" x14ac:dyDescent="0.3">
      <c r="A41" s="7" t="s">
        <v>59</v>
      </c>
      <c r="B41" s="7" t="s">
        <v>7</v>
      </c>
      <c r="C41" s="7" t="s">
        <v>21</v>
      </c>
      <c r="D41" s="7" t="s">
        <v>16</v>
      </c>
      <c r="E41" s="7" t="s">
        <v>25</v>
      </c>
      <c r="F41" s="7">
        <v>48</v>
      </c>
    </row>
    <row r="42" spans="1:6" x14ac:dyDescent="0.3">
      <c r="A42" s="7" t="s">
        <v>60</v>
      </c>
      <c r="B42" s="7" t="s">
        <v>7</v>
      </c>
      <c r="C42" s="7" t="s">
        <v>21</v>
      </c>
      <c r="D42" s="7" t="s">
        <v>16</v>
      </c>
      <c r="E42" s="7" t="s">
        <v>25</v>
      </c>
      <c r="F42" s="7">
        <v>58</v>
      </c>
    </row>
    <row r="43" spans="1:6" x14ac:dyDescent="0.3">
      <c r="A43" s="7" t="s">
        <v>61</v>
      </c>
      <c r="B43" s="7" t="s">
        <v>8</v>
      </c>
      <c r="C43" s="7" t="s">
        <v>21</v>
      </c>
      <c r="D43" s="7" t="s">
        <v>16</v>
      </c>
      <c r="E43" s="7" t="s">
        <v>24</v>
      </c>
      <c r="F43" s="7">
        <v>50</v>
      </c>
    </row>
    <row r="44" spans="1:6" x14ac:dyDescent="0.3">
      <c r="A44" s="7" t="s">
        <v>62</v>
      </c>
      <c r="B44" s="7" t="s">
        <v>7</v>
      </c>
      <c r="C44" s="7" t="s">
        <v>23</v>
      </c>
      <c r="D44" s="7" t="s">
        <v>16</v>
      </c>
      <c r="E44" s="7" t="s">
        <v>27</v>
      </c>
      <c r="F44" s="7">
        <v>51</v>
      </c>
    </row>
    <row r="45" spans="1:6" x14ac:dyDescent="0.3">
      <c r="A45" s="7" t="s">
        <v>63</v>
      </c>
      <c r="B45" s="7" t="s">
        <v>7</v>
      </c>
      <c r="C45" s="7" t="s">
        <v>22</v>
      </c>
      <c r="D45" s="7" t="s">
        <v>16</v>
      </c>
      <c r="E45" s="7" t="s">
        <v>26</v>
      </c>
      <c r="F45" s="7">
        <v>58</v>
      </c>
    </row>
    <row r="46" spans="1:6" x14ac:dyDescent="0.3">
      <c r="A46" s="7" t="s">
        <v>64</v>
      </c>
      <c r="B46" s="7" t="s">
        <v>7</v>
      </c>
      <c r="C46" s="7" t="s">
        <v>9</v>
      </c>
      <c r="D46" s="7" t="s">
        <v>16</v>
      </c>
      <c r="E46" s="7" t="s">
        <v>25</v>
      </c>
      <c r="F46" s="7">
        <v>50</v>
      </c>
    </row>
    <row r="47" spans="1:6" x14ac:dyDescent="0.3">
      <c r="A47" s="7" t="s">
        <v>65</v>
      </c>
      <c r="B47" s="7" t="s">
        <v>7</v>
      </c>
      <c r="C47" s="7" t="s">
        <v>22</v>
      </c>
      <c r="D47" s="7" t="s">
        <v>16</v>
      </c>
      <c r="E47" s="7" t="s">
        <v>24</v>
      </c>
      <c r="F47" s="7">
        <v>48</v>
      </c>
    </row>
    <row r="48" spans="1:6" x14ac:dyDescent="0.3">
      <c r="A48" s="7" t="s">
        <v>66</v>
      </c>
      <c r="B48" s="7" t="s">
        <v>7</v>
      </c>
      <c r="C48" s="7" t="s">
        <v>21</v>
      </c>
      <c r="D48" s="7" t="s">
        <v>16</v>
      </c>
      <c r="E48" s="7" t="s">
        <v>24</v>
      </c>
      <c r="F48" s="7">
        <v>60</v>
      </c>
    </row>
    <row r="49" spans="1:6" x14ac:dyDescent="0.3">
      <c r="A49" s="7" t="s">
        <v>67</v>
      </c>
      <c r="B49" s="7" t="s">
        <v>7</v>
      </c>
      <c r="C49" s="7" t="s">
        <v>23</v>
      </c>
      <c r="D49" s="7" t="s">
        <v>16</v>
      </c>
      <c r="E49" s="7" t="s">
        <v>27</v>
      </c>
      <c r="F49" s="7">
        <v>56</v>
      </c>
    </row>
    <row r="50" spans="1:6" x14ac:dyDescent="0.3">
      <c r="A50" s="7" t="s">
        <v>68</v>
      </c>
      <c r="B50" s="7" t="s">
        <v>7</v>
      </c>
      <c r="C50" s="7" t="s">
        <v>9</v>
      </c>
      <c r="D50" s="7" t="s">
        <v>16</v>
      </c>
      <c r="E50" s="7" t="s">
        <v>25</v>
      </c>
      <c r="F50" s="7">
        <v>45</v>
      </c>
    </row>
    <row r="51" spans="1:6" x14ac:dyDescent="0.3">
      <c r="A51" s="7" t="s">
        <v>69</v>
      </c>
      <c r="B51" s="7" t="s">
        <v>7</v>
      </c>
      <c r="C51" s="7" t="s">
        <v>9</v>
      </c>
      <c r="D51" s="7" t="s">
        <v>16</v>
      </c>
      <c r="E51" s="7" t="s">
        <v>25</v>
      </c>
      <c r="F51" s="7">
        <v>52</v>
      </c>
    </row>
    <row r="52" spans="1:6" x14ac:dyDescent="0.3">
      <c r="A52" s="7" t="s">
        <v>70</v>
      </c>
      <c r="B52" s="7" t="s">
        <v>7</v>
      </c>
      <c r="C52" s="7" t="s">
        <v>23</v>
      </c>
      <c r="D52" s="7" t="s">
        <v>16</v>
      </c>
      <c r="E52" s="7" t="s">
        <v>27</v>
      </c>
      <c r="F52" s="7">
        <v>60</v>
      </c>
    </row>
    <row r="53" spans="1:6" x14ac:dyDescent="0.3">
      <c r="A53" s="7" t="s">
        <v>71</v>
      </c>
      <c r="B53" s="7" t="s">
        <v>7</v>
      </c>
      <c r="C53" s="7" t="s">
        <v>23</v>
      </c>
      <c r="D53" s="7" t="s">
        <v>16</v>
      </c>
      <c r="E53" s="7" t="s">
        <v>27</v>
      </c>
      <c r="F53" s="7">
        <v>54</v>
      </c>
    </row>
    <row r="54" spans="1:6" x14ac:dyDescent="0.3">
      <c r="A54" s="7" t="s">
        <v>72</v>
      </c>
      <c r="B54" s="7" t="s">
        <v>7</v>
      </c>
      <c r="C54" s="7" t="s">
        <v>9</v>
      </c>
      <c r="D54" s="7" t="s">
        <v>16</v>
      </c>
      <c r="E54" s="7" t="s">
        <v>25</v>
      </c>
      <c r="F54" s="7">
        <v>46</v>
      </c>
    </row>
    <row r="55" spans="1:6" x14ac:dyDescent="0.3">
      <c r="A55" s="7" t="s">
        <v>73</v>
      </c>
      <c r="B55" s="7" t="s">
        <v>7</v>
      </c>
      <c r="C55" s="7" t="s">
        <v>22</v>
      </c>
      <c r="D55" s="7" t="s">
        <v>16</v>
      </c>
      <c r="E55" s="7" t="s">
        <v>26</v>
      </c>
      <c r="F55" s="7">
        <v>51</v>
      </c>
    </row>
    <row r="56" spans="1:6" x14ac:dyDescent="0.3">
      <c r="A56" s="7" t="s">
        <v>74</v>
      </c>
      <c r="B56" s="7" t="s">
        <v>7</v>
      </c>
      <c r="C56" s="7" t="s">
        <v>9</v>
      </c>
      <c r="D56" s="7" t="s">
        <v>16</v>
      </c>
      <c r="E56" s="7" t="s">
        <v>25</v>
      </c>
      <c r="F56" s="7">
        <v>47</v>
      </c>
    </row>
    <row r="57" spans="1:6" x14ac:dyDescent="0.3">
      <c r="A57" s="7" t="s">
        <v>75</v>
      </c>
      <c r="B57" s="7" t="s">
        <v>7</v>
      </c>
      <c r="C57" s="7" t="s">
        <v>23</v>
      </c>
      <c r="D57" s="7" t="s">
        <v>16</v>
      </c>
      <c r="E57" s="7" t="s">
        <v>27</v>
      </c>
      <c r="F57" s="7">
        <v>66</v>
      </c>
    </row>
    <row r="58" spans="1:6" x14ac:dyDescent="0.3">
      <c r="A58" s="7" t="s">
        <v>76</v>
      </c>
      <c r="B58" s="7" t="s">
        <v>7</v>
      </c>
      <c r="C58" s="7" t="s">
        <v>23</v>
      </c>
      <c r="D58" s="7" t="s">
        <v>16</v>
      </c>
      <c r="E58" s="7" t="s">
        <v>27</v>
      </c>
      <c r="F58" s="7">
        <v>63</v>
      </c>
    </row>
    <row r="59" spans="1:6" x14ac:dyDescent="0.3">
      <c r="A59" s="7" t="s">
        <v>77</v>
      </c>
      <c r="B59" s="7" t="s">
        <v>7</v>
      </c>
      <c r="C59" s="7" t="s">
        <v>21</v>
      </c>
      <c r="D59" s="7" t="s">
        <v>16</v>
      </c>
      <c r="E59" s="7" t="s">
        <v>24</v>
      </c>
      <c r="F59" s="7">
        <v>58</v>
      </c>
    </row>
    <row r="60" spans="1:6" x14ac:dyDescent="0.3">
      <c r="A60" s="7" t="s">
        <v>78</v>
      </c>
      <c r="B60" s="7" t="s">
        <v>7</v>
      </c>
      <c r="C60" s="7" t="s">
        <v>21</v>
      </c>
      <c r="D60" s="7" t="s">
        <v>16</v>
      </c>
      <c r="E60" s="7" t="s">
        <v>24</v>
      </c>
      <c r="F60" s="7">
        <v>65</v>
      </c>
    </row>
    <row r="61" spans="1:6" x14ac:dyDescent="0.3">
      <c r="A61" s="7" t="s">
        <v>79</v>
      </c>
      <c r="B61" s="7" t="s">
        <v>7</v>
      </c>
      <c r="C61" s="7" t="s">
        <v>23</v>
      </c>
      <c r="D61" s="7" t="s">
        <v>16</v>
      </c>
      <c r="E61" s="7" t="s">
        <v>27</v>
      </c>
      <c r="F61" s="7">
        <v>58</v>
      </c>
    </row>
    <row r="62" spans="1:6" x14ac:dyDescent="0.3">
      <c r="A62" s="7" t="s">
        <v>80</v>
      </c>
      <c r="B62" s="7" t="s">
        <v>7</v>
      </c>
      <c r="C62" s="7" t="s">
        <v>23</v>
      </c>
      <c r="D62" s="7" t="s">
        <v>16</v>
      </c>
      <c r="E62" s="7" t="s">
        <v>27</v>
      </c>
      <c r="F62" s="7">
        <v>58</v>
      </c>
    </row>
    <row r="63" spans="1:6" x14ac:dyDescent="0.3">
      <c r="A63" s="7" t="s">
        <v>81</v>
      </c>
      <c r="B63" s="7" t="s">
        <v>7</v>
      </c>
      <c r="C63" s="7" t="s">
        <v>23</v>
      </c>
      <c r="D63" s="7" t="s">
        <v>16</v>
      </c>
      <c r="E63" s="7" t="s">
        <v>27</v>
      </c>
      <c r="F63" s="7">
        <v>55</v>
      </c>
    </row>
    <row r="64" spans="1:6" x14ac:dyDescent="0.3">
      <c r="A64" s="7" t="s">
        <v>82</v>
      </c>
      <c r="B64" s="7" t="s">
        <v>7</v>
      </c>
      <c r="C64" s="7" t="s">
        <v>23</v>
      </c>
      <c r="D64" s="7" t="s">
        <v>16</v>
      </c>
      <c r="E64" s="7" t="s">
        <v>27</v>
      </c>
      <c r="F64" s="7">
        <v>59</v>
      </c>
    </row>
    <row r="65" spans="1:6" x14ac:dyDescent="0.3">
      <c r="A65" s="7" t="s">
        <v>83</v>
      </c>
      <c r="B65" s="7" t="s">
        <v>7</v>
      </c>
      <c r="C65" s="7" t="s">
        <v>22</v>
      </c>
      <c r="D65" s="7" t="s">
        <v>16</v>
      </c>
      <c r="E65" s="7" t="s">
        <v>26</v>
      </c>
      <c r="F65" s="7">
        <v>57</v>
      </c>
    </row>
    <row r="66" spans="1:6" x14ac:dyDescent="0.3">
      <c r="A66" s="7" t="s">
        <v>84</v>
      </c>
      <c r="B66" s="7" t="s">
        <v>8</v>
      </c>
      <c r="C66" s="7" t="s">
        <v>22</v>
      </c>
      <c r="D66" s="7" t="s">
        <v>16</v>
      </c>
      <c r="E66" s="7" t="s">
        <v>26</v>
      </c>
      <c r="F66" s="7">
        <v>50</v>
      </c>
    </row>
    <row r="67" spans="1:6" x14ac:dyDescent="0.3">
      <c r="A67" s="7" t="s">
        <v>85</v>
      </c>
      <c r="B67" s="7" t="s">
        <v>7</v>
      </c>
      <c r="C67" s="7" t="s">
        <v>9</v>
      </c>
      <c r="D67" s="7" t="s">
        <v>16</v>
      </c>
      <c r="E67" s="7" t="s">
        <v>25</v>
      </c>
      <c r="F67" s="7">
        <v>44</v>
      </c>
    </row>
    <row r="68" spans="1:6" x14ac:dyDescent="0.3">
      <c r="A68" s="7" t="s">
        <v>86</v>
      </c>
      <c r="B68" s="7" t="s">
        <v>7</v>
      </c>
      <c r="C68" s="7" t="s">
        <v>23</v>
      </c>
      <c r="D68" s="7" t="s">
        <v>17</v>
      </c>
      <c r="E68" s="7" t="s">
        <v>27</v>
      </c>
      <c r="F68" s="7">
        <v>70</v>
      </c>
    </row>
    <row r="69" spans="1:6" x14ac:dyDescent="0.3">
      <c r="A69" s="7" t="s">
        <v>87</v>
      </c>
      <c r="B69" s="7" t="s">
        <v>8</v>
      </c>
      <c r="C69" s="7" t="s">
        <v>9</v>
      </c>
      <c r="D69" s="7" t="s">
        <v>16</v>
      </c>
      <c r="E69" s="7" t="s">
        <v>24</v>
      </c>
      <c r="F69" s="7">
        <v>48</v>
      </c>
    </row>
    <row r="70" spans="1:6" x14ac:dyDescent="0.3">
      <c r="A70" s="7" t="s">
        <v>88</v>
      </c>
      <c r="B70" s="7" t="s">
        <v>7</v>
      </c>
      <c r="C70" s="7" t="s">
        <v>9</v>
      </c>
      <c r="D70" s="7" t="s">
        <v>16</v>
      </c>
      <c r="E70" s="7" t="s">
        <v>24</v>
      </c>
      <c r="F70" s="7">
        <v>61</v>
      </c>
    </row>
    <row r="71" spans="1:6" x14ac:dyDescent="0.3">
      <c r="A71" s="7" t="s">
        <v>89</v>
      </c>
      <c r="B71" s="7" t="s">
        <v>8</v>
      </c>
      <c r="C71" s="7" t="s">
        <v>21</v>
      </c>
      <c r="D71" s="7" t="s">
        <v>16</v>
      </c>
      <c r="E71" s="7" t="s">
        <v>24</v>
      </c>
      <c r="F71" s="7">
        <v>51</v>
      </c>
    </row>
    <row r="72" spans="1:6" x14ac:dyDescent="0.3">
      <c r="A72" s="7" t="s">
        <v>90</v>
      </c>
      <c r="B72" s="7" t="s">
        <v>7</v>
      </c>
      <c r="C72" s="7" t="s">
        <v>23</v>
      </c>
      <c r="D72" s="7" t="s">
        <v>16</v>
      </c>
      <c r="E72" s="7" t="s">
        <v>25</v>
      </c>
      <c r="F72" s="7">
        <v>47</v>
      </c>
    </row>
    <row r="73" spans="1:6" x14ac:dyDescent="0.3">
      <c r="A73" s="7" t="s">
        <v>91</v>
      </c>
      <c r="B73" s="7" t="s">
        <v>8</v>
      </c>
      <c r="C73" s="7" t="s">
        <v>9</v>
      </c>
      <c r="D73" s="7" t="s">
        <v>16</v>
      </c>
      <c r="E73" s="7" t="s">
        <v>25</v>
      </c>
      <c r="F73" s="7">
        <v>46</v>
      </c>
    </row>
    <row r="74" spans="1:6" x14ac:dyDescent="0.3">
      <c r="A74" s="7" t="s">
        <v>92</v>
      </c>
      <c r="B74" s="7" t="s">
        <v>7</v>
      </c>
      <c r="C74" s="7" t="s">
        <v>22</v>
      </c>
      <c r="D74" s="7" t="s">
        <v>16</v>
      </c>
      <c r="E74" s="7" t="s">
        <v>26</v>
      </c>
      <c r="F74" s="7">
        <v>66</v>
      </c>
    </row>
    <row r="75" spans="1:6" x14ac:dyDescent="0.3">
      <c r="A75" s="7" t="s">
        <v>93</v>
      </c>
      <c r="B75" s="7" t="s">
        <v>7</v>
      </c>
      <c r="C75" s="7" t="s">
        <v>23</v>
      </c>
      <c r="D75" s="7" t="s">
        <v>16</v>
      </c>
      <c r="E75" s="7" t="s">
        <v>27</v>
      </c>
      <c r="F75" s="7">
        <v>53</v>
      </c>
    </row>
    <row r="76" spans="1:6" x14ac:dyDescent="0.3">
      <c r="A76" s="7" t="s">
        <v>94</v>
      </c>
      <c r="B76" s="7" t="s">
        <v>8</v>
      </c>
      <c r="C76" s="7" t="s">
        <v>23</v>
      </c>
      <c r="D76" s="7" t="s">
        <v>16</v>
      </c>
      <c r="E76" s="7" t="s">
        <v>27</v>
      </c>
      <c r="F76" s="7">
        <v>67</v>
      </c>
    </row>
    <row r="77" spans="1:6" x14ac:dyDescent="0.3">
      <c r="A77" s="7" t="s">
        <v>95</v>
      </c>
      <c r="B77" s="7" t="s">
        <v>7</v>
      </c>
      <c r="C77" s="7" t="s">
        <v>23</v>
      </c>
      <c r="D77" s="7" t="s">
        <v>16</v>
      </c>
      <c r="E77" s="7" t="s">
        <v>27</v>
      </c>
      <c r="F77" s="7">
        <v>51</v>
      </c>
    </row>
    <row r="78" spans="1:6" x14ac:dyDescent="0.3">
      <c r="A78" s="7" t="s">
        <v>96</v>
      </c>
      <c r="B78" s="7" t="s">
        <v>8</v>
      </c>
      <c r="C78" s="7" t="s">
        <v>9</v>
      </c>
      <c r="D78" s="7" t="s">
        <v>16</v>
      </c>
      <c r="E78" s="7" t="s">
        <v>24</v>
      </c>
      <c r="F78" s="7">
        <v>58</v>
      </c>
    </row>
    <row r="79" spans="1:6" x14ac:dyDescent="0.3">
      <c r="A79" s="7" t="s">
        <v>97</v>
      </c>
      <c r="B79" s="7" t="s">
        <v>7</v>
      </c>
      <c r="C79" s="7" t="s">
        <v>23</v>
      </c>
      <c r="D79" s="7" t="s">
        <v>16</v>
      </c>
      <c r="E79" s="7" t="s">
        <v>27</v>
      </c>
      <c r="F79" s="7">
        <v>53</v>
      </c>
    </row>
    <row r="80" spans="1:6" x14ac:dyDescent="0.3">
      <c r="A80" s="7" t="s">
        <v>98</v>
      </c>
      <c r="B80" s="7" t="s">
        <v>7</v>
      </c>
      <c r="C80" s="7" t="s">
        <v>23</v>
      </c>
      <c r="D80" s="7" t="s">
        <v>16</v>
      </c>
      <c r="E80" s="7" t="s">
        <v>27</v>
      </c>
      <c r="F80" s="7">
        <v>52</v>
      </c>
    </row>
    <row r="81" spans="1:6" x14ac:dyDescent="0.3">
      <c r="A81" s="7" t="s">
        <v>99</v>
      </c>
      <c r="B81" s="7" t="s">
        <v>7</v>
      </c>
      <c r="C81" s="7" t="s">
        <v>23</v>
      </c>
      <c r="D81" s="7" t="s">
        <v>16</v>
      </c>
      <c r="E81" s="7" t="s">
        <v>27</v>
      </c>
      <c r="F81" s="7">
        <v>48</v>
      </c>
    </row>
    <row r="82" spans="1:6" x14ac:dyDescent="0.3">
      <c r="A82" s="7" t="s">
        <v>100</v>
      </c>
      <c r="B82" s="7" t="s">
        <v>7</v>
      </c>
      <c r="C82" s="7" t="s">
        <v>9</v>
      </c>
      <c r="D82" s="7" t="s">
        <v>16</v>
      </c>
      <c r="E82" s="7" t="s">
        <v>25</v>
      </c>
      <c r="F82" s="7">
        <v>45</v>
      </c>
    </row>
    <row r="83" spans="1:6" x14ac:dyDescent="0.3">
      <c r="A83" s="7" t="s">
        <v>101</v>
      </c>
      <c r="B83" s="7" t="s">
        <v>7</v>
      </c>
      <c r="C83" s="7" t="s">
        <v>22</v>
      </c>
      <c r="D83" s="7" t="s">
        <v>16</v>
      </c>
      <c r="E83" s="7" t="s">
        <v>25</v>
      </c>
      <c r="F83" s="7">
        <v>47</v>
      </c>
    </row>
    <row r="84" spans="1:6" x14ac:dyDescent="0.3">
      <c r="A84" s="7" t="s">
        <v>102</v>
      </c>
      <c r="B84" s="7" t="s">
        <v>8</v>
      </c>
      <c r="C84" s="7" t="s">
        <v>23</v>
      </c>
      <c r="D84" s="7" t="s">
        <v>16</v>
      </c>
      <c r="E84" s="7" t="s">
        <v>27</v>
      </c>
      <c r="F84" s="7">
        <v>49</v>
      </c>
    </row>
    <row r="85" spans="1:6" x14ac:dyDescent="0.3">
      <c r="A85" s="7" t="s">
        <v>103</v>
      </c>
      <c r="B85" s="7" t="s">
        <v>8</v>
      </c>
      <c r="C85" s="7" t="s">
        <v>22</v>
      </c>
      <c r="D85" s="7" t="s">
        <v>16</v>
      </c>
      <c r="E85" s="7" t="s">
        <v>25</v>
      </c>
      <c r="F85" s="7">
        <v>48</v>
      </c>
    </row>
    <row r="86" spans="1:6" x14ac:dyDescent="0.3">
      <c r="A86" s="7" t="s">
        <v>104</v>
      </c>
      <c r="B86" s="7" t="s">
        <v>8</v>
      </c>
      <c r="C86" s="7" t="s">
        <v>9</v>
      </c>
      <c r="D86" s="7" t="s">
        <v>16</v>
      </c>
      <c r="E86" s="7" t="s">
        <v>24</v>
      </c>
      <c r="F86" s="7">
        <v>47</v>
      </c>
    </row>
    <row r="87" spans="1:6" x14ac:dyDescent="0.3">
      <c r="A87" s="7" t="s">
        <v>105</v>
      </c>
      <c r="B87" s="7" t="s">
        <v>7</v>
      </c>
      <c r="C87" s="7" t="s">
        <v>23</v>
      </c>
      <c r="D87" s="7" t="s">
        <v>16</v>
      </c>
      <c r="E87" s="7" t="s">
        <v>27</v>
      </c>
      <c r="F87" s="7">
        <v>55</v>
      </c>
    </row>
    <row r="88" spans="1:6" x14ac:dyDescent="0.3">
      <c r="A88" s="7" t="s">
        <v>106</v>
      </c>
      <c r="B88" s="7" t="s">
        <v>7</v>
      </c>
      <c r="C88" s="7" t="s">
        <v>23</v>
      </c>
      <c r="D88" s="7" t="s">
        <v>16</v>
      </c>
      <c r="E88" s="7" t="s">
        <v>27</v>
      </c>
      <c r="F88" s="7">
        <v>57</v>
      </c>
    </row>
    <row r="89" spans="1:6" x14ac:dyDescent="0.3">
      <c r="A89" s="7" t="s">
        <v>107</v>
      </c>
      <c r="B89" s="7" t="s">
        <v>7</v>
      </c>
      <c r="C89" s="7" t="s">
        <v>9</v>
      </c>
      <c r="D89" s="7" t="s">
        <v>16</v>
      </c>
      <c r="E89" s="7" t="s">
        <v>25</v>
      </c>
      <c r="F89" s="7">
        <v>54</v>
      </c>
    </row>
    <row r="90" spans="1:6" x14ac:dyDescent="0.3">
      <c r="A90" s="7" t="s">
        <v>108</v>
      </c>
      <c r="B90" s="7" t="s">
        <v>7</v>
      </c>
      <c r="C90" s="7" t="s">
        <v>21</v>
      </c>
      <c r="D90" s="7" t="s">
        <v>16</v>
      </c>
      <c r="E90" s="7" t="s">
        <v>24</v>
      </c>
      <c r="F90" s="7">
        <v>44</v>
      </c>
    </row>
    <row r="91" spans="1:6" x14ac:dyDescent="0.3">
      <c r="A91" s="7" t="s">
        <v>109</v>
      </c>
      <c r="B91" s="7" t="s">
        <v>7</v>
      </c>
      <c r="C91" s="7" t="s">
        <v>9</v>
      </c>
      <c r="D91" s="7" t="s">
        <v>16</v>
      </c>
      <c r="E91" s="7" t="s">
        <v>25</v>
      </c>
      <c r="F91" s="7">
        <v>51</v>
      </c>
    </row>
    <row r="92" spans="1:6" x14ac:dyDescent="0.3">
      <c r="A92" s="7" t="s">
        <v>110</v>
      </c>
      <c r="B92" s="7" t="s">
        <v>8</v>
      </c>
      <c r="C92" s="7" t="s">
        <v>23</v>
      </c>
      <c r="D92" s="7" t="s">
        <v>16</v>
      </c>
      <c r="E92" s="7" t="s">
        <v>25</v>
      </c>
      <c r="F92" s="7">
        <v>71</v>
      </c>
    </row>
    <row r="93" spans="1:6" x14ac:dyDescent="0.3">
      <c r="A93" s="7" t="s">
        <v>111</v>
      </c>
      <c r="B93" s="7" t="s">
        <v>7</v>
      </c>
      <c r="C93" s="7" t="s">
        <v>23</v>
      </c>
      <c r="D93" s="7" t="s">
        <v>16</v>
      </c>
      <c r="E93" s="7" t="s">
        <v>27</v>
      </c>
      <c r="F93" s="7">
        <v>50</v>
      </c>
    </row>
    <row r="94" spans="1:6" x14ac:dyDescent="0.3">
      <c r="A94" s="7" t="s">
        <v>112</v>
      </c>
      <c r="B94" s="7" t="s">
        <v>7</v>
      </c>
      <c r="C94" s="7" t="s">
        <v>23</v>
      </c>
      <c r="D94" s="7" t="s">
        <v>16</v>
      </c>
      <c r="E94" s="7" t="s">
        <v>27</v>
      </c>
      <c r="F94" s="7">
        <v>54</v>
      </c>
    </row>
    <row r="95" spans="1:6" x14ac:dyDescent="0.3">
      <c r="A95" s="7" t="s">
        <v>113</v>
      </c>
      <c r="B95" s="7" t="s">
        <v>8</v>
      </c>
      <c r="C95" s="7" t="s">
        <v>23</v>
      </c>
      <c r="D95" s="7" t="s">
        <v>16</v>
      </c>
      <c r="E95" s="7" t="s">
        <v>27</v>
      </c>
      <c r="F95" s="7">
        <v>62</v>
      </c>
    </row>
    <row r="96" spans="1:6" x14ac:dyDescent="0.3">
      <c r="A96" s="7" t="s">
        <v>114</v>
      </c>
      <c r="B96" s="7" t="s">
        <v>7</v>
      </c>
      <c r="C96" s="7" t="s">
        <v>23</v>
      </c>
      <c r="D96" s="7" t="s">
        <v>16</v>
      </c>
      <c r="E96" s="7" t="s">
        <v>27</v>
      </c>
      <c r="F96" s="7">
        <v>52</v>
      </c>
    </row>
    <row r="97" spans="1:6" x14ac:dyDescent="0.3">
      <c r="A97" s="7" t="s">
        <v>115</v>
      </c>
      <c r="B97" s="7" t="s">
        <v>7</v>
      </c>
      <c r="C97" s="7" t="s">
        <v>22</v>
      </c>
      <c r="D97" s="7" t="s">
        <v>16</v>
      </c>
      <c r="E97" s="7" t="s">
        <v>25</v>
      </c>
      <c r="F97" s="7">
        <v>43</v>
      </c>
    </row>
    <row r="98" spans="1:6" x14ac:dyDescent="0.3">
      <c r="A98" s="7" t="s">
        <v>116</v>
      </c>
      <c r="B98" s="7" t="s">
        <v>7</v>
      </c>
      <c r="C98" s="7" t="s">
        <v>23</v>
      </c>
      <c r="D98" s="7" t="s">
        <v>16</v>
      </c>
      <c r="E98" s="7" t="s">
        <v>27</v>
      </c>
      <c r="F98" s="7">
        <v>52</v>
      </c>
    </row>
    <row r="99" spans="1:6" x14ac:dyDescent="0.3">
      <c r="A99" s="7" t="s">
        <v>117</v>
      </c>
      <c r="B99" s="7" t="s">
        <v>8</v>
      </c>
      <c r="C99" s="7" t="s">
        <v>9</v>
      </c>
      <c r="D99" s="7" t="s">
        <v>16</v>
      </c>
      <c r="E99" s="7" t="s">
        <v>26</v>
      </c>
      <c r="F99" s="7">
        <v>51</v>
      </c>
    </row>
    <row r="100" spans="1:6" x14ac:dyDescent="0.3">
      <c r="A100" s="7" t="s">
        <v>118</v>
      </c>
      <c r="B100" s="7" t="s">
        <v>7</v>
      </c>
      <c r="C100" s="7" t="s">
        <v>23</v>
      </c>
      <c r="D100" s="7" t="s">
        <v>16</v>
      </c>
      <c r="E100" s="7" t="s">
        <v>27</v>
      </c>
      <c r="F100" s="7">
        <v>51</v>
      </c>
    </row>
    <row r="101" spans="1:6" x14ac:dyDescent="0.3">
      <c r="A101" s="7" t="s">
        <v>119</v>
      </c>
      <c r="B101" s="7" t="s">
        <v>8</v>
      </c>
      <c r="C101" s="7" t="s">
        <v>21</v>
      </c>
      <c r="D101" s="7" t="s">
        <v>16</v>
      </c>
      <c r="E101" s="7" t="s">
        <v>24</v>
      </c>
      <c r="F101" s="7">
        <v>48</v>
      </c>
    </row>
    <row r="102" spans="1:6" x14ac:dyDescent="0.3">
      <c r="A102" s="7" t="s">
        <v>120</v>
      </c>
      <c r="B102" s="7" t="s">
        <v>7</v>
      </c>
      <c r="C102" s="7" t="s">
        <v>23</v>
      </c>
      <c r="D102" s="7" t="s">
        <v>16</v>
      </c>
      <c r="E102" s="7" t="s">
        <v>27</v>
      </c>
      <c r="F102" s="7">
        <v>53</v>
      </c>
    </row>
    <row r="103" spans="1:6" x14ac:dyDescent="0.3">
      <c r="A103" s="7" t="s">
        <v>121</v>
      </c>
      <c r="B103" s="7" t="s">
        <v>7</v>
      </c>
      <c r="C103" s="7" t="s">
        <v>22</v>
      </c>
      <c r="D103" s="7" t="s">
        <v>16</v>
      </c>
      <c r="E103" s="7" t="s">
        <v>25</v>
      </c>
      <c r="F103" s="7">
        <v>47</v>
      </c>
    </row>
    <row r="104" spans="1:6" x14ac:dyDescent="0.3">
      <c r="A104" s="7" t="s">
        <v>122</v>
      </c>
      <c r="B104" s="7" t="s">
        <v>8</v>
      </c>
      <c r="C104" s="7" t="s">
        <v>21</v>
      </c>
      <c r="D104" s="7" t="s">
        <v>16</v>
      </c>
      <c r="E104" s="7" t="s">
        <v>24</v>
      </c>
      <c r="F104" s="7">
        <v>49</v>
      </c>
    </row>
    <row r="105" spans="1:6" x14ac:dyDescent="0.3">
      <c r="A105" s="7" t="s">
        <v>123</v>
      </c>
      <c r="B105" s="7" t="s">
        <v>7</v>
      </c>
      <c r="C105" s="7" t="s">
        <v>23</v>
      </c>
      <c r="D105" s="7" t="s">
        <v>16</v>
      </c>
      <c r="E105" s="7" t="s">
        <v>27</v>
      </c>
      <c r="F105" s="7">
        <v>53</v>
      </c>
    </row>
    <row r="106" spans="1:6" x14ac:dyDescent="0.3">
      <c r="A106" s="7" t="s">
        <v>124</v>
      </c>
      <c r="B106" s="7" t="s">
        <v>8</v>
      </c>
      <c r="C106" s="7" t="s">
        <v>22</v>
      </c>
      <c r="D106" s="7" t="s">
        <v>16</v>
      </c>
      <c r="E106" s="7" t="s">
        <v>26</v>
      </c>
      <c r="F106" s="7">
        <v>44</v>
      </c>
    </row>
    <row r="107" spans="1:6" x14ac:dyDescent="0.3">
      <c r="A107" s="7" t="s">
        <v>125</v>
      </c>
      <c r="B107" s="7" t="s">
        <v>7</v>
      </c>
      <c r="C107" s="7" t="s">
        <v>23</v>
      </c>
      <c r="D107" s="7" t="s">
        <v>16</v>
      </c>
      <c r="E107" s="7" t="s">
        <v>27</v>
      </c>
      <c r="F107" s="7">
        <v>73</v>
      </c>
    </row>
    <row r="108" spans="1:6" x14ac:dyDescent="0.3">
      <c r="A108" s="7" t="s">
        <v>126</v>
      </c>
      <c r="B108" s="7" t="s">
        <v>8</v>
      </c>
      <c r="C108" s="7" t="s">
        <v>22</v>
      </c>
      <c r="D108" s="7" t="s">
        <v>16</v>
      </c>
      <c r="E108" s="7" t="s">
        <v>24</v>
      </c>
      <c r="F108" s="7">
        <v>40</v>
      </c>
    </row>
    <row r="109" spans="1:6" x14ac:dyDescent="0.3">
      <c r="A109" s="7" t="s">
        <v>127</v>
      </c>
      <c r="B109" s="7" t="s">
        <v>7</v>
      </c>
      <c r="C109" s="7" t="s">
        <v>21</v>
      </c>
      <c r="D109" s="7" t="s">
        <v>16</v>
      </c>
      <c r="E109" s="7" t="s">
        <v>24</v>
      </c>
      <c r="F109" s="7">
        <v>43</v>
      </c>
    </row>
    <row r="110" spans="1:6" x14ac:dyDescent="0.3">
      <c r="A110" s="7" t="s">
        <v>128</v>
      </c>
      <c r="B110" s="7" t="s">
        <v>7</v>
      </c>
      <c r="C110" s="7" t="s">
        <v>9</v>
      </c>
      <c r="D110" s="7" t="s">
        <v>16</v>
      </c>
      <c r="E110" s="7" t="s">
        <v>25</v>
      </c>
      <c r="F110" s="7">
        <v>60</v>
      </c>
    </row>
    <row r="111" spans="1:6" x14ac:dyDescent="0.3">
      <c r="A111" s="7" t="s">
        <v>129</v>
      </c>
      <c r="B111" s="7" t="s">
        <v>7</v>
      </c>
      <c r="C111" s="7" t="s">
        <v>23</v>
      </c>
      <c r="D111" s="7" t="s">
        <v>17</v>
      </c>
      <c r="E111" s="7" t="s">
        <v>27</v>
      </c>
      <c r="F111" s="7">
        <v>47</v>
      </c>
    </row>
    <row r="112" spans="1:6" x14ac:dyDescent="0.3">
      <c r="A112" s="7" t="s">
        <v>130</v>
      </c>
      <c r="B112" s="7" t="s">
        <v>7</v>
      </c>
      <c r="C112" s="7" t="s">
        <v>23</v>
      </c>
      <c r="D112" s="7" t="s">
        <v>16</v>
      </c>
      <c r="E112" s="7" t="s">
        <v>27</v>
      </c>
      <c r="F112" s="7">
        <v>45</v>
      </c>
    </row>
    <row r="113" spans="1:6" x14ac:dyDescent="0.3">
      <c r="A113" s="7" t="s">
        <v>131</v>
      </c>
      <c r="B113" s="7" t="s">
        <v>8</v>
      </c>
      <c r="C113" s="7" t="s">
        <v>9</v>
      </c>
      <c r="D113" s="7" t="s">
        <v>16</v>
      </c>
      <c r="E113" s="7" t="s">
        <v>24</v>
      </c>
      <c r="F113" s="7">
        <v>39</v>
      </c>
    </row>
    <row r="114" spans="1:6" x14ac:dyDescent="0.3">
      <c r="A114" s="7" t="s">
        <v>132</v>
      </c>
      <c r="B114" s="7" t="s">
        <v>8</v>
      </c>
      <c r="C114" s="7" t="s">
        <v>21</v>
      </c>
      <c r="D114" s="7" t="s">
        <v>16</v>
      </c>
      <c r="E114" s="7" t="s">
        <v>24</v>
      </c>
      <c r="F114" s="7">
        <v>36</v>
      </c>
    </row>
    <row r="115" spans="1:6" x14ac:dyDescent="0.3">
      <c r="A115" s="7" t="s">
        <v>133</v>
      </c>
      <c r="B115" s="7" t="s">
        <v>8</v>
      </c>
      <c r="C115" s="7" t="s">
        <v>9</v>
      </c>
      <c r="D115" s="7" t="s">
        <v>16</v>
      </c>
      <c r="E115" s="7" t="s">
        <v>24</v>
      </c>
      <c r="F115" s="7">
        <v>38</v>
      </c>
    </row>
    <row r="116" spans="1:6" x14ac:dyDescent="0.3">
      <c r="A116" s="7" t="s">
        <v>134</v>
      </c>
      <c r="B116" s="7" t="s">
        <v>8</v>
      </c>
      <c r="C116" s="7" t="s">
        <v>9</v>
      </c>
      <c r="D116" s="7" t="s">
        <v>16</v>
      </c>
      <c r="E116" s="7" t="s">
        <v>24</v>
      </c>
      <c r="F116" s="7">
        <v>37</v>
      </c>
    </row>
    <row r="117" spans="1:6" x14ac:dyDescent="0.3">
      <c r="A117" s="7" t="s">
        <v>135</v>
      </c>
      <c r="B117" s="7" t="s">
        <v>8</v>
      </c>
      <c r="C117" s="7" t="s">
        <v>23</v>
      </c>
      <c r="D117" s="7" t="s">
        <v>16</v>
      </c>
      <c r="E117" s="7" t="s">
        <v>27</v>
      </c>
      <c r="F117" s="7">
        <v>51</v>
      </c>
    </row>
    <row r="118" spans="1:6" x14ac:dyDescent="0.3">
      <c r="A118" s="7" t="s">
        <v>136</v>
      </c>
      <c r="B118" s="7" t="s">
        <v>8</v>
      </c>
      <c r="C118" s="7" t="s">
        <v>9</v>
      </c>
      <c r="D118" s="7" t="s">
        <v>16</v>
      </c>
      <c r="E118" s="7" t="s">
        <v>25</v>
      </c>
      <c r="F118" s="7">
        <v>38</v>
      </c>
    </row>
    <row r="119" spans="1:6" x14ac:dyDescent="0.3">
      <c r="A119" s="7" t="s">
        <v>137</v>
      </c>
      <c r="B119" s="7" t="s">
        <v>8</v>
      </c>
      <c r="C119" s="7" t="s">
        <v>9</v>
      </c>
      <c r="D119" s="7" t="s">
        <v>16</v>
      </c>
      <c r="E119" s="7" t="s">
        <v>24</v>
      </c>
      <c r="F119" s="7">
        <v>40</v>
      </c>
    </row>
    <row r="120" spans="1:6" x14ac:dyDescent="0.3">
      <c r="A120" s="7" t="s">
        <v>138</v>
      </c>
      <c r="B120" s="7" t="s">
        <v>8</v>
      </c>
      <c r="C120" s="7" t="s">
        <v>9</v>
      </c>
      <c r="D120" s="7" t="s">
        <v>16</v>
      </c>
      <c r="E120" s="7" t="s">
        <v>24</v>
      </c>
      <c r="F120" s="7">
        <v>39</v>
      </c>
    </row>
    <row r="121" spans="1:6" x14ac:dyDescent="0.3">
      <c r="A121" s="7" t="s">
        <v>139</v>
      </c>
      <c r="B121" s="7" t="s">
        <v>7</v>
      </c>
      <c r="C121" s="7" t="s">
        <v>21</v>
      </c>
      <c r="D121" s="7" t="s">
        <v>16</v>
      </c>
      <c r="E121" s="7" t="s">
        <v>24</v>
      </c>
      <c r="F121" s="7">
        <v>51</v>
      </c>
    </row>
    <row r="122" spans="1:6" x14ac:dyDescent="0.3">
      <c r="A122" s="7" t="s">
        <v>140</v>
      </c>
      <c r="B122" s="7" t="s">
        <v>8</v>
      </c>
      <c r="C122" s="7" t="s">
        <v>9</v>
      </c>
      <c r="D122" s="7" t="s">
        <v>16</v>
      </c>
      <c r="E122" s="7" t="s">
        <v>25</v>
      </c>
      <c r="F122" s="7">
        <v>41</v>
      </c>
    </row>
    <row r="123" spans="1:6" x14ac:dyDescent="0.3">
      <c r="A123" s="7" t="s">
        <v>141</v>
      </c>
      <c r="B123" s="7" t="s">
        <v>8</v>
      </c>
      <c r="C123" s="7" t="s">
        <v>22</v>
      </c>
      <c r="D123" s="7" t="s">
        <v>16</v>
      </c>
      <c r="E123" s="7" t="s">
        <v>25</v>
      </c>
      <c r="F123" s="7">
        <v>55</v>
      </c>
    </row>
    <row r="124" spans="1:6" x14ac:dyDescent="0.3">
      <c r="A124" s="7" t="s">
        <v>142</v>
      </c>
      <c r="B124" s="7" t="s">
        <v>8</v>
      </c>
      <c r="C124" s="7" t="s">
        <v>9</v>
      </c>
      <c r="D124" s="7" t="s">
        <v>16</v>
      </c>
      <c r="E124" s="7" t="s">
        <v>24</v>
      </c>
      <c r="F124" s="7">
        <v>43</v>
      </c>
    </row>
    <row r="125" spans="1:6" x14ac:dyDescent="0.3">
      <c r="A125" s="7" t="s">
        <v>143</v>
      </c>
      <c r="B125" s="7" t="s">
        <v>7</v>
      </c>
      <c r="C125" s="7" t="s">
        <v>22</v>
      </c>
      <c r="D125" s="7" t="s">
        <v>16</v>
      </c>
      <c r="E125" s="7" t="s">
        <v>25</v>
      </c>
      <c r="F125" s="7">
        <v>43</v>
      </c>
    </row>
    <row r="126" spans="1:6" x14ac:dyDescent="0.3">
      <c r="A126" s="7" t="s">
        <v>144</v>
      </c>
      <c r="B126" s="7" t="s">
        <v>8</v>
      </c>
      <c r="C126" s="7" t="s">
        <v>9</v>
      </c>
      <c r="D126" s="7" t="s">
        <v>16</v>
      </c>
      <c r="E126" s="7" t="s">
        <v>24</v>
      </c>
      <c r="F126" s="7">
        <v>49</v>
      </c>
    </row>
    <row r="127" spans="1:6" x14ac:dyDescent="0.3">
      <c r="A127" s="7" t="s">
        <v>145</v>
      </c>
      <c r="B127" s="7" t="s">
        <v>7</v>
      </c>
      <c r="C127" s="7" t="s">
        <v>23</v>
      </c>
      <c r="D127" s="7" t="s">
        <v>16</v>
      </c>
      <c r="E127" s="7" t="s">
        <v>27</v>
      </c>
      <c r="F127" s="7">
        <v>50</v>
      </c>
    </row>
    <row r="128" spans="1:6" x14ac:dyDescent="0.3">
      <c r="A128" s="7" t="s">
        <v>146</v>
      </c>
      <c r="B128" s="7" t="s">
        <v>7</v>
      </c>
      <c r="C128" s="7" t="s">
        <v>22</v>
      </c>
      <c r="D128" s="7" t="s">
        <v>16</v>
      </c>
      <c r="E128" s="7" t="s">
        <v>25</v>
      </c>
      <c r="F128" s="7">
        <v>37</v>
      </c>
    </row>
    <row r="129" spans="1:6" x14ac:dyDescent="0.3">
      <c r="A129" s="7" t="s">
        <v>147</v>
      </c>
      <c r="B129" s="7" t="s">
        <v>7</v>
      </c>
      <c r="C129" s="7" t="s">
        <v>9</v>
      </c>
      <c r="D129" s="7" t="s">
        <v>16</v>
      </c>
      <c r="E129" s="7" t="s">
        <v>26</v>
      </c>
      <c r="F129" s="7">
        <v>44</v>
      </c>
    </row>
    <row r="130" spans="1:6" x14ac:dyDescent="0.3">
      <c r="A130" s="7" t="s">
        <v>148</v>
      </c>
      <c r="B130" s="7" t="s">
        <v>7</v>
      </c>
      <c r="C130" s="7" t="s">
        <v>23</v>
      </c>
      <c r="D130" s="7" t="s">
        <v>16</v>
      </c>
      <c r="E130" s="7" t="s">
        <v>27</v>
      </c>
      <c r="F130" s="7">
        <v>46</v>
      </c>
    </row>
    <row r="131" spans="1:6" x14ac:dyDescent="0.3">
      <c r="A131" s="7" t="s">
        <v>149</v>
      </c>
      <c r="B131" s="7" t="s">
        <v>8</v>
      </c>
      <c r="C131" s="7" t="s">
        <v>22</v>
      </c>
      <c r="D131" s="7" t="s">
        <v>16</v>
      </c>
      <c r="E131" s="7" t="s">
        <v>25</v>
      </c>
      <c r="F131" s="7">
        <v>37</v>
      </c>
    </row>
    <row r="132" spans="1:6" x14ac:dyDescent="0.3">
      <c r="A132" s="7" t="s">
        <v>150</v>
      </c>
      <c r="B132" s="7" t="s">
        <v>7</v>
      </c>
      <c r="C132" s="7" t="s">
        <v>21</v>
      </c>
      <c r="D132" s="7" t="s">
        <v>16</v>
      </c>
      <c r="E132" s="7" t="s">
        <v>24</v>
      </c>
      <c r="F132" s="7">
        <v>38</v>
      </c>
    </row>
    <row r="133" spans="1:6" x14ac:dyDescent="0.3">
      <c r="A133" s="7" t="s">
        <v>151</v>
      </c>
      <c r="B133" s="7" t="s">
        <v>7</v>
      </c>
      <c r="C133" s="7" t="s">
        <v>23</v>
      </c>
      <c r="D133" s="7" t="s">
        <v>16</v>
      </c>
      <c r="E133" s="7" t="s">
        <v>27</v>
      </c>
      <c r="F133" s="7">
        <v>43</v>
      </c>
    </row>
    <row r="134" spans="1:6" x14ac:dyDescent="0.3">
      <c r="A134" s="7" t="s">
        <v>152</v>
      </c>
      <c r="B134" s="7" t="s">
        <v>7</v>
      </c>
      <c r="C134" s="7" t="s">
        <v>23</v>
      </c>
      <c r="D134" s="7" t="s">
        <v>16</v>
      </c>
      <c r="E134" s="7" t="s">
        <v>26</v>
      </c>
      <c r="F134" s="7">
        <v>43</v>
      </c>
    </row>
    <row r="135" spans="1:6" x14ac:dyDescent="0.3">
      <c r="A135" s="7" t="s">
        <v>153</v>
      </c>
      <c r="B135" s="7" t="s">
        <v>8</v>
      </c>
      <c r="C135" s="7" t="s">
        <v>9</v>
      </c>
      <c r="D135" s="7" t="s">
        <v>16</v>
      </c>
      <c r="E135" s="7" t="s">
        <v>24</v>
      </c>
      <c r="F135" s="7">
        <v>33</v>
      </c>
    </row>
    <row r="136" spans="1:6" x14ac:dyDescent="0.3">
      <c r="A136" s="7" t="s">
        <v>154</v>
      </c>
      <c r="B136" s="7" t="s">
        <v>7</v>
      </c>
      <c r="C136" s="7" t="s">
        <v>22</v>
      </c>
      <c r="D136" s="7" t="s">
        <v>16</v>
      </c>
      <c r="E136" s="7" t="s">
        <v>25</v>
      </c>
      <c r="F136" s="7">
        <v>36</v>
      </c>
    </row>
    <row r="137" spans="1:6" x14ac:dyDescent="0.3">
      <c r="A137" s="7" t="s">
        <v>155</v>
      </c>
      <c r="B137" s="7" t="s">
        <v>7</v>
      </c>
      <c r="C137" s="7" t="s">
        <v>21</v>
      </c>
      <c r="D137" s="7" t="s">
        <v>16</v>
      </c>
      <c r="E137" s="7" t="s">
        <v>24</v>
      </c>
      <c r="F137" s="7">
        <v>36</v>
      </c>
    </row>
    <row r="138" spans="1:6" x14ac:dyDescent="0.3">
      <c r="A138" s="7" t="s">
        <v>156</v>
      </c>
      <c r="B138" s="7" t="s">
        <v>7</v>
      </c>
      <c r="C138" s="7" t="s">
        <v>22</v>
      </c>
      <c r="D138" s="7" t="s">
        <v>16</v>
      </c>
      <c r="E138" s="7" t="s">
        <v>24</v>
      </c>
      <c r="F138" s="7">
        <v>50</v>
      </c>
    </row>
    <row r="139" spans="1:6" x14ac:dyDescent="0.3">
      <c r="A139" s="7" t="s">
        <v>157</v>
      </c>
      <c r="B139" s="7" t="s">
        <v>7</v>
      </c>
      <c r="C139" s="7" t="s">
        <v>22</v>
      </c>
      <c r="D139" s="7" t="s">
        <v>16</v>
      </c>
      <c r="E139" s="7" t="s">
        <v>25</v>
      </c>
      <c r="F139" s="7">
        <v>37</v>
      </c>
    </row>
    <row r="140" spans="1:6" x14ac:dyDescent="0.3">
      <c r="A140" s="7" t="s">
        <v>158</v>
      </c>
      <c r="B140" s="7" t="s">
        <v>8</v>
      </c>
      <c r="C140" s="7" t="s">
        <v>9</v>
      </c>
      <c r="D140" s="7" t="s">
        <v>16</v>
      </c>
      <c r="E140" s="7" t="s">
        <v>24</v>
      </c>
      <c r="F140" s="7">
        <v>32</v>
      </c>
    </row>
    <row r="141" spans="1:6" x14ac:dyDescent="0.3">
      <c r="A141" s="7" t="s">
        <v>159</v>
      </c>
      <c r="B141" s="7" t="s">
        <v>8</v>
      </c>
      <c r="C141" s="7" t="s">
        <v>9</v>
      </c>
      <c r="D141" s="7" t="s">
        <v>16</v>
      </c>
      <c r="E141" s="7" t="s">
        <v>24</v>
      </c>
      <c r="F141" s="7">
        <v>37</v>
      </c>
    </row>
    <row r="142" spans="1:6" x14ac:dyDescent="0.3">
      <c r="A142" s="7" t="s">
        <v>160</v>
      </c>
      <c r="B142" s="7" t="s">
        <v>8</v>
      </c>
      <c r="C142" s="7" t="s">
        <v>9</v>
      </c>
      <c r="D142" s="7" t="s">
        <v>16</v>
      </c>
      <c r="E142" s="7" t="s">
        <v>24</v>
      </c>
      <c r="F142" s="7">
        <v>43</v>
      </c>
    </row>
    <row r="143" spans="1:6" x14ac:dyDescent="0.3">
      <c r="A143" s="7" t="s">
        <v>161</v>
      </c>
      <c r="B143" s="7" t="s">
        <v>8</v>
      </c>
      <c r="C143" s="7" t="s">
        <v>9</v>
      </c>
      <c r="D143" s="7" t="s">
        <v>16</v>
      </c>
      <c r="E143" s="7" t="s">
        <v>24</v>
      </c>
      <c r="F143" s="7">
        <v>32</v>
      </c>
    </row>
    <row r="144" spans="1:6" x14ac:dyDescent="0.3">
      <c r="A144" s="7" t="s">
        <v>162</v>
      </c>
      <c r="B144" s="7" t="s">
        <v>7</v>
      </c>
      <c r="C144" s="7" t="s">
        <v>9</v>
      </c>
      <c r="D144" s="7" t="s">
        <v>16</v>
      </c>
      <c r="E144" s="7" t="s">
        <v>24</v>
      </c>
      <c r="F144" s="7">
        <v>31</v>
      </c>
    </row>
    <row r="145" spans="1:6" x14ac:dyDescent="0.3">
      <c r="A145" s="7" t="s">
        <v>163</v>
      </c>
      <c r="B145" s="7" t="s">
        <v>8</v>
      </c>
      <c r="C145" s="7" t="s">
        <v>9</v>
      </c>
      <c r="D145" s="7" t="s">
        <v>16</v>
      </c>
      <c r="E145" s="7" t="s">
        <v>24</v>
      </c>
      <c r="F145" s="7">
        <v>31</v>
      </c>
    </row>
    <row r="146" spans="1:6" x14ac:dyDescent="0.3">
      <c r="A146" s="7" t="s">
        <v>164</v>
      </c>
      <c r="B146" s="7" t="s">
        <v>7</v>
      </c>
      <c r="C146" s="7" t="s">
        <v>21</v>
      </c>
      <c r="D146" s="7" t="s">
        <v>16</v>
      </c>
      <c r="E146" s="7" t="s">
        <v>24</v>
      </c>
      <c r="F146" s="7">
        <v>44</v>
      </c>
    </row>
    <row r="147" spans="1:6" x14ac:dyDescent="0.3">
      <c r="A147" s="7" t="s">
        <v>165</v>
      </c>
      <c r="B147" s="7" t="s">
        <v>8</v>
      </c>
      <c r="C147" s="7" t="s">
        <v>22</v>
      </c>
      <c r="D147" s="7" t="s">
        <v>16</v>
      </c>
      <c r="E147" s="7" t="s">
        <v>25</v>
      </c>
      <c r="F147" s="7">
        <v>35</v>
      </c>
    </row>
    <row r="148" spans="1:6" x14ac:dyDescent="0.3">
      <c r="A148" s="7" t="s">
        <v>166</v>
      </c>
      <c r="B148" s="7" t="s">
        <v>8</v>
      </c>
      <c r="C148" s="7" t="s">
        <v>9</v>
      </c>
      <c r="D148" s="7" t="s">
        <v>16</v>
      </c>
      <c r="E148" s="7" t="s">
        <v>24</v>
      </c>
      <c r="F148" s="7">
        <v>44</v>
      </c>
    </row>
    <row r="149" spans="1:6" x14ac:dyDescent="0.3">
      <c r="A149" s="7" t="s">
        <v>167</v>
      </c>
      <c r="B149" s="7" t="s">
        <v>8</v>
      </c>
      <c r="C149" s="7" t="s">
        <v>22</v>
      </c>
      <c r="D149" s="7" t="s">
        <v>16</v>
      </c>
      <c r="E149" s="7" t="s">
        <v>24</v>
      </c>
      <c r="F149" s="7">
        <v>39</v>
      </c>
    </row>
    <row r="150" spans="1:6" x14ac:dyDescent="0.3">
      <c r="A150" s="7" t="s">
        <v>168</v>
      </c>
      <c r="B150" s="7" t="s">
        <v>7</v>
      </c>
      <c r="C150" s="7" t="s">
        <v>23</v>
      </c>
      <c r="D150" s="7" t="s">
        <v>16</v>
      </c>
      <c r="E150" s="7" t="s">
        <v>25</v>
      </c>
      <c r="F150" s="7">
        <v>37</v>
      </c>
    </row>
    <row r="151" spans="1:6" x14ac:dyDescent="0.3">
      <c r="A151" s="7" t="s">
        <v>169</v>
      </c>
      <c r="B151" s="7" t="s">
        <v>7</v>
      </c>
      <c r="C151" s="7" t="s">
        <v>21</v>
      </c>
      <c r="D151" s="7" t="s">
        <v>16</v>
      </c>
      <c r="E151" s="7" t="s">
        <v>24</v>
      </c>
      <c r="F151" s="7">
        <v>30</v>
      </c>
    </row>
    <row r="152" spans="1:6" x14ac:dyDescent="0.3">
      <c r="A152" s="7" t="s">
        <v>170</v>
      </c>
      <c r="B152" s="7" t="s">
        <v>8</v>
      </c>
      <c r="C152" s="7" t="s">
        <v>9</v>
      </c>
      <c r="D152" s="7" t="s">
        <v>16</v>
      </c>
      <c r="E152" s="7" t="s">
        <v>24</v>
      </c>
      <c r="F152" s="7">
        <v>34</v>
      </c>
    </row>
    <row r="153" spans="1:6" x14ac:dyDescent="0.3">
      <c r="A153" s="7" t="s">
        <v>171</v>
      </c>
      <c r="B153" s="7" t="s">
        <v>7</v>
      </c>
      <c r="C153" s="7" t="s">
        <v>9</v>
      </c>
      <c r="D153" s="7" t="s">
        <v>16</v>
      </c>
      <c r="E153" s="7" t="s">
        <v>25</v>
      </c>
      <c r="F153" s="7">
        <v>31</v>
      </c>
    </row>
    <row r="154" spans="1:6" x14ac:dyDescent="0.3">
      <c r="A154" s="7" t="s">
        <v>172</v>
      </c>
      <c r="B154" s="7" t="s">
        <v>7</v>
      </c>
      <c r="C154" s="7" t="s">
        <v>22</v>
      </c>
      <c r="D154" s="7" t="s">
        <v>16</v>
      </c>
      <c r="E154" s="7" t="s">
        <v>26</v>
      </c>
      <c r="F154" s="7">
        <v>33</v>
      </c>
    </row>
    <row r="155" spans="1:6" x14ac:dyDescent="0.3">
      <c r="A155" s="7" t="s">
        <v>173</v>
      </c>
      <c r="B155" s="7" t="s">
        <v>8</v>
      </c>
      <c r="C155" s="7" t="s">
        <v>9</v>
      </c>
      <c r="D155" s="7" t="s">
        <v>16</v>
      </c>
      <c r="E155" s="7" t="s">
        <v>24</v>
      </c>
      <c r="F155" s="7">
        <v>43</v>
      </c>
    </row>
    <row r="156" spans="1:6" x14ac:dyDescent="0.3">
      <c r="A156" s="7" t="s">
        <v>174</v>
      </c>
      <c r="B156" s="7" t="s">
        <v>7</v>
      </c>
      <c r="C156" s="7" t="s">
        <v>9</v>
      </c>
      <c r="D156" s="7" t="s">
        <v>16</v>
      </c>
      <c r="E156" s="7" t="s">
        <v>25</v>
      </c>
      <c r="F156" s="7">
        <v>32</v>
      </c>
    </row>
    <row r="157" spans="1:6" x14ac:dyDescent="0.3">
      <c r="A157" s="7" t="s">
        <v>175</v>
      </c>
      <c r="B157" s="7" t="s">
        <v>7</v>
      </c>
      <c r="C157" s="7" t="s">
        <v>21</v>
      </c>
      <c r="D157" s="7" t="s">
        <v>16</v>
      </c>
      <c r="E157" s="7" t="s">
        <v>25</v>
      </c>
      <c r="F157" s="7">
        <v>46</v>
      </c>
    </row>
    <row r="158" spans="1:6" x14ac:dyDescent="0.3">
      <c r="A158" s="7" t="s">
        <v>176</v>
      </c>
      <c r="B158" s="7" t="s">
        <v>7</v>
      </c>
      <c r="C158" s="7" t="s">
        <v>23</v>
      </c>
      <c r="D158" s="7" t="s">
        <v>16</v>
      </c>
      <c r="E158" s="7" t="s">
        <v>27</v>
      </c>
      <c r="F158" s="7">
        <v>49</v>
      </c>
    </row>
    <row r="159" spans="1:6" x14ac:dyDescent="0.3">
      <c r="A159" s="7" t="s">
        <v>177</v>
      </c>
      <c r="B159" s="7" t="s">
        <v>8</v>
      </c>
      <c r="C159" s="7" t="s">
        <v>23</v>
      </c>
      <c r="D159" s="7" t="s">
        <v>17</v>
      </c>
      <c r="E159" s="7" t="s">
        <v>27</v>
      </c>
      <c r="F159" s="7">
        <v>46</v>
      </c>
    </row>
    <row r="160" spans="1:6" x14ac:dyDescent="0.3">
      <c r="A160" s="7" t="s">
        <v>178</v>
      </c>
      <c r="B160" s="7" t="s">
        <v>7</v>
      </c>
      <c r="C160" s="7" t="s">
        <v>23</v>
      </c>
      <c r="D160" s="7" t="s">
        <v>16</v>
      </c>
      <c r="E160" s="7" t="s">
        <v>27</v>
      </c>
      <c r="F160" s="7">
        <v>42</v>
      </c>
    </row>
    <row r="161" spans="1:6" x14ac:dyDescent="0.3">
      <c r="A161" s="7" t="s">
        <v>179</v>
      </c>
      <c r="B161" s="7" t="s">
        <v>8</v>
      </c>
      <c r="C161" s="7" t="s">
        <v>9</v>
      </c>
      <c r="D161" s="7" t="s">
        <v>16</v>
      </c>
      <c r="E161" s="7" t="s">
        <v>24</v>
      </c>
      <c r="F161" s="7">
        <v>40</v>
      </c>
    </row>
    <row r="162" spans="1:6" x14ac:dyDescent="0.3">
      <c r="A162" s="7" t="s">
        <v>180</v>
      </c>
      <c r="B162" s="7" t="s">
        <v>7</v>
      </c>
      <c r="C162" s="7" t="s">
        <v>23</v>
      </c>
      <c r="D162" s="7" t="s">
        <v>16</v>
      </c>
      <c r="E162" s="7" t="s">
        <v>26</v>
      </c>
      <c r="F162" s="7">
        <v>48</v>
      </c>
    </row>
    <row r="163" spans="1:6" x14ac:dyDescent="0.3">
      <c r="A163" s="7" t="s">
        <v>181</v>
      </c>
      <c r="B163" s="7" t="s">
        <v>7</v>
      </c>
      <c r="C163" s="7" t="s">
        <v>23</v>
      </c>
      <c r="D163" s="7" t="s">
        <v>16</v>
      </c>
      <c r="E163" s="7" t="s">
        <v>27</v>
      </c>
      <c r="F163" s="7">
        <v>40</v>
      </c>
    </row>
    <row r="164" spans="1:6" x14ac:dyDescent="0.3">
      <c r="A164" s="7" t="s">
        <v>182</v>
      </c>
      <c r="B164" s="7" t="s">
        <v>8</v>
      </c>
      <c r="C164" s="7" t="s">
        <v>9</v>
      </c>
      <c r="D164" s="7" t="s">
        <v>16</v>
      </c>
      <c r="E164" s="7" t="s">
        <v>24</v>
      </c>
      <c r="F164" s="7">
        <v>38</v>
      </c>
    </row>
    <row r="165" spans="1:6" x14ac:dyDescent="0.3">
      <c r="A165" s="7" t="s">
        <v>183</v>
      </c>
      <c r="B165" s="7" t="s">
        <v>8</v>
      </c>
      <c r="C165" s="7" t="s">
        <v>9</v>
      </c>
      <c r="D165" s="7" t="s">
        <v>16</v>
      </c>
      <c r="E165" s="7" t="s">
        <v>25</v>
      </c>
      <c r="F165" s="7">
        <v>35</v>
      </c>
    </row>
    <row r="166" spans="1:6" x14ac:dyDescent="0.3">
      <c r="A166" s="7" t="s">
        <v>184</v>
      </c>
      <c r="B166" s="7" t="s">
        <v>8</v>
      </c>
      <c r="C166" s="7" t="s">
        <v>9</v>
      </c>
      <c r="D166" s="7" t="s">
        <v>16</v>
      </c>
      <c r="E166" s="7" t="s">
        <v>24</v>
      </c>
      <c r="F166" s="7">
        <v>31</v>
      </c>
    </row>
    <row r="167" spans="1:6" x14ac:dyDescent="0.3">
      <c r="A167" s="7" t="s">
        <v>185</v>
      </c>
      <c r="B167" s="7" t="s">
        <v>7</v>
      </c>
      <c r="C167" s="7" t="s">
        <v>9</v>
      </c>
      <c r="D167" s="7" t="s">
        <v>16</v>
      </c>
      <c r="E167" s="7" t="s">
        <v>26</v>
      </c>
      <c r="F167" s="7">
        <v>44</v>
      </c>
    </row>
    <row r="168" spans="1:6" x14ac:dyDescent="0.3">
      <c r="A168" s="7" t="s">
        <v>186</v>
      </c>
      <c r="B168" s="7" t="s">
        <v>8</v>
      </c>
      <c r="C168" s="7" t="s">
        <v>9</v>
      </c>
      <c r="D168" s="7" t="s">
        <v>16</v>
      </c>
      <c r="E168" s="7" t="s">
        <v>24</v>
      </c>
      <c r="F168" s="7">
        <v>30</v>
      </c>
    </row>
    <row r="169" spans="1:6" x14ac:dyDescent="0.3">
      <c r="A169" s="7" t="s">
        <v>187</v>
      </c>
      <c r="B169" s="7" t="s">
        <v>8</v>
      </c>
      <c r="C169" s="7" t="s">
        <v>9</v>
      </c>
      <c r="D169" s="7" t="s">
        <v>16</v>
      </c>
      <c r="E169" s="7" t="s">
        <v>24</v>
      </c>
      <c r="F169" s="7">
        <v>37</v>
      </c>
    </row>
    <row r="170" spans="1:6" x14ac:dyDescent="0.3">
      <c r="A170" s="7" t="s">
        <v>188</v>
      </c>
      <c r="B170" s="7" t="s">
        <v>8</v>
      </c>
      <c r="C170" s="7" t="s">
        <v>9</v>
      </c>
      <c r="D170" s="7" t="s">
        <v>16</v>
      </c>
      <c r="E170" s="7" t="s">
        <v>24</v>
      </c>
      <c r="F170" s="7">
        <v>50</v>
      </c>
    </row>
    <row r="171" spans="1:6" x14ac:dyDescent="0.3">
      <c r="A171" s="7" t="s">
        <v>189</v>
      </c>
      <c r="B171" s="7" t="s">
        <v>7</v>
      </c>
      <c r="C171" s="7" t="s">
        <v>23</v>
      </c>
      <c r="D171" s="7" t="s">
        <v>16</v>
      </c>
      <c r="E171" s="7" t="s">
        <v>27</v>
      </c>
      <c r="F171" s="7">
        <v>38</v>
      </c>
    </row>
    <row r="172" spans="1:6" x14ac:dyDescent="0.3">
      <c r="A172" s="7" t="s">
        <v>190</v>
      </c>
      <c r="B172" s="7" t="s">
        <v>7</v>
      </c>
      <c r="C172" s="7" t="s">
        <v>9</v>
      </c>
      <c r="D172" s="7" t="s">
        <v>16</v>
      </c>
      <c r="E172" s="7" t="s">
        <v>24</v>
      </c>
      <c r="F172" s="7">
        <v>44</v>
      </c>
    </row>
    <row r="173" spans="1:6" x14ac:dyDescent="0.3">
      <c r="A173" s="7" t="s">
        <v>191</v>
      </c>
      <c r="B173" s="7" t="s">
        <v>8</v>
      </c>
      <c r="C173" s="7" t="s">
        <v>9</v>
      </c>
      <c r="D173" s="7" t="s">
        <v>16</v>
      </c>
      <c r="E173" s="7" t="s">
        <v>24</v>
      </c>
      <c r="F173" s="7">
        <v>38</v>
      </c>
    </row>
    <row r="174" spans="1:6" x14ac:dyDescent="0.3">
      <c r="A174" s="7" t="s">
        <v>192</v>
      </c>
      <c r="B174" s="7" t="s">
        <v>7</v>
      </c>
      <c r="C174" s="7" t="s">
        <v>23</v>
      </c>
      <c r="D174" s="7" t="s">
        <v>16</v>
      </c>
      <c r="E174" s="7" t="s">
        <v>27</v>
      </c>
      <c r="F174" s="7">
        <v>38</v>
      </c>
    </row>
    <row r="175" spans="1:6" x14ac:dyDescent="0.3">
      <c r="A175" s="7" t="s">
        <v>193</v>
      </c>
      <c r="B175" s="7" t="s">
        <v>8</v>
      </c>
      <c r="C175" s="7" t="s">
        <v>23</v>
      </c>
      <c r="D175" s="7" t="s">
        <v>16</v>
      </c>
      <c r="E175" s="7" t="s">
        <v>25</v>
      </c>
      <c r="F175" s="7">
        <v>54</v>
      </c>
    </row>
    <row r="176" spans="1:6" x14ac:dyDescent="0.3">
      <c r="A176" s="7" t="s">
        <v>194</v>
      </c>
      <c r="B176" s="7" t="s">
        <v>7</v>
      </c>
      <c r="C176" s="7" t="s">
        <v>23</v>
      </c>
      <c r="D176" s="7" t="s">
        <v>16</v>
      </c>
      <c r="E176" s="7" t="s">
        <v>25</v>
      </c>
      <c r="F176" s="7">
        <v>42</v>
      </c>
    </row>
    <row r="177" spans="1:6" x14ac:dyDescent="0.3">
      <c r="A177" s="7" t="s">
        <v>195</v>
      </c>
      <c r="B177" s="7" t="s">
        <v>8</v>
      </c>
      <c r="C177" s="7" t="s">
        <v>9</v>
      </c>
      <c r="D177" s="7" t="s">
        <v>16</v>
      </c>
      <c r="E177" s="7" t="s">
        <v>24</v>
      </c>
      <c r="F177" s="7">
        <v>27</v>
      </c>
    </row>
    <row r="178" spans="1:6" x14ac:dyDescent="0.3">
      <c r="A178" s="7" t="s">
        <v>196</v>
      </c>
      <c r="B178" s="7" t="s">
        <v>7</v>
      </c>
      <c r="C178" s="7" t="s">
        <v>23</v>
      </c>
      <c r="D178" s="7" t="s">
        <v>16</v>
      </c>
      <c r="E178" s="7" t="s">
        <v>26</v>
      </c>
      <c r="F178" s="7">
        <v>50</v>
      </c>
    </row>
    <row r="179" spans="1:6" x14ac:dyDescent="0.3">
      <c r="A179" s="7" t="s">
        <v>197</v>
      </c>
      <c r="B179" s="7" t="s">
        <v>8</v>
      </c>
      <c r="C179" s="7" t="s">
        <v>23</v>
      </c>
      <c r="D179" s="7" t="s">
        <v>16</v>
      </c>
      <c r="E179" s="7" t="s">
        <v>27</v>
      </c>
      <c r="F179" s="7">
        <v>41</v>
      </c>
    </row>
    <row r="180" spans="1:6" x14ac:dyDescent="0.3">
      <c r="A180" s="7" t="s">
        <v>276</v>
      </c>
      <c r="B180" s="7" t="s">
        <v>8</v>
      </c>
      <c r="C180" s="7" t="s">
        <v>9</v>
      </c>
      <c r="D180" s="7" t="s">
        <v>16</v>
      </c>
      <c r="E180" s="7" t="s">
        <v>24</v>
      </c>
      <c r="F180" s="7">
        <v>28</v>
      </c>
    </row>
    <row r="181" spans="1:6" x14ac:dyDescent="0.3">
      <c r="A181" s="7" t="s">
        <v>277</v>
      </c>
      <c r="B181" s="7" t="s">
        <v>8</v>
      </c>
      <c r="C181" s="7" t="s">
        <v>9</v>
      </c>
      <c r="D181" s="7" t="s">
        <v>16</v>
      </c>
      <c r="E181" s="7" t="s">
        <v>24</v>
      </c>
      <c r="F181" s="7">
        <v>26</v>
      </c>
    </row>
    <row r="182" spans="1:6" x14ac:dyDescent="0.3">
      <c r="A182" s="7" t="s">
        <v>278</v>
      </c>
      <c r="B182" s="7" t="s">
        <v>8</v>
      </c>
      <c r="C182" s="7" t="s">
        <v>9</v>
      </c>
      <c r="D182" s="7" t="s">
        <v>16</v>
      </c>
      <c r="E182" s="7" t="s">
        <v>24</v>
      </c>
      <c r="F182" s="7">
        <v>30</v>
      </c>
    </row>
    <row r="183" spans="1:6" x14ac:dyDescent="0.3">
      <c r="A183" s="7" t="s">
        <v>279</v>
      </c>
      <c r="B183" s="7" t="s">
        <v>8</v>
      </c>
      <c r="C183" s="7" t="s">
        <v>9</v>
      </c>
      <c r="D183" s="7" t="s">
        <v>16</v>
      </c>
      <c r="E183" s="7" t="s">
        <v>24</v>
      </c>
      <c r="F183" s="7">
        <v>49</v>
      </c>
    </row>
    <row r="184" spans="1:6" x14ac:dyDescent="0.3">
      <c r="A184" s="7" t="s">
        <v>280</v>
      </c>
      <c r="B184" s="7" t="s">
        <v>7</v>
      </c>
      <c r="C184" s="7" t="s">
        <v>9</v>
      </c>
      <c r="D184" s="7" t="s">
        <v>16</v>
      </c>
      <c r="E184" s="7" t="s">
        <v>24</v>
      </c>
      <c r="F184" s="7">
        <v>24</v>
      </c>
    </row>
    <row r="185" spans="1:6" x14ac:dyDescent="0.3">
      <c r="A185" s="7" t="s">
        <v>281</v>
      </c>
      <c r="B185" s="7" t="s">
        <v>7</v>
      </c>
      <c r="C185" s="7" t="s">
        <v>23</v>
      </c>
      <c r="D185" s="7" t="s">
        <v>16</v>
      </c>
      <c r="E185" s="7" t="s">
        <v>26</v>
      </c>
      <c r="F185" s="7">
        <v>40</v>
      </c>
    </row>
    <row r="186" spans="1:6" x14ac:dyDescent="0.3">
      <c r="A186" s="7" t="s">
        <v>282</v>
      </c>
      <c r="B186" s="7" t="s">
        <v>7</v>
      </c>
      <c r="C186" s="7" t="s">
        <v>23</v>
      </c>
      <c r="D186" s="7" t="s">
        <v>16</v>
      </c>
      <c r="E186" s="7" t="s">
        <v>26</v>
      </c>
      <c r="F186" s="7">
        <v>52</v>
      </c>
    </row>
    <row r="187" spans="1:6" x14ac:dyDescent="0.3">
      <c r="A187" s="7" t="s">
        <v>283</v>
      </c>
      <c r="B187" s="7" t="s">
        <v>7</v>
      </c>
      <c r="C187" s="7" t="s">
        <v>23</v>
      </c>
      <c r="D187" s="7" t="s">
        <v>16</v>
      </c>
      <c r="E187" s="7" t="s">
        <v>26</v>
      </c>
      <c r="F187" s="7">
        <v>48</v>
      </c>
    </row>
    <row r="188" spans="1:6" x14ac:dyDescent="0.3">
      <c r="A188" s="7" t="s">
        <v>284</v>
      </c>
      <c r="B188" s="7" t="s">
        <v>7</v>
      </c>
      <c r="C188" s="7" t="s">
        <v>22</v>
      </c>
      <c r="D188" s="7" t="s">
        <v>16</v>
      </c>
      <c r="E188" s="7" t="s">
        <v>25</v>
      </c>
      <c r="F188" s="7">
        <v>36</v>
      </c>
    </row>
    <row r="189" spans="1:6" x14ac:dyDescent="0.3">
      <c r="A189" s="7" t="s">
        <v>285</v>
      </c>
      <c r="B189" s="7" t="s">
        <v>7</v>
      </c>
      <c r="C189" s="7" t="s">
        <v>22</v>
      </c>
      <c r="D189" s="7" t="s">
        <v>16</v>
      </c>
      <c r="E189" s="7" t="s">
        <v>25</v>
      </c>
      <c r="F189" s="7">
        <v>37</v>
      </c>
    </row>
    <row r="190" spans="1:6" x14ac:dyDescent="0.3">
      <c r="A190" s="7" t="s">
        <v>286</v>
      </c>
      <c r="B190" s="7" t="s">
        <v>8</v>
      </c>
      <c r="C190" s="7" t="s">
        <v>9</v>
      </c>
      <c r="D190" s="7" t="s">
        <v>16</v>
      </c>
      <c r="E190" s="7" t="s">
        <v>25</v>
      </c>
      <c r="F190" s="7">
        <v>37</v>
      </c>
    </row>
    <row r="191" spans="1:6" x14ac:dyDescent="0.3">
      <c r="A191" s="7" t="s">
        <v>287</v>
      </c>
      <c r="B191" s="7" t="s">
        <v>7</v>
      </c>
      <c r="C191" s="7" t="s">
        <v>23</v>
      </c>
      <c r="D191" s="7" t="s">
        <v>16</v>
      </c>
      <c r="E191" s="7" t="s">
        <v>25</v>
      </c>
      <c r="F191" s="7">
        <v>33</v>
      </c>
    </row>
    <row r="192" spans="1:6" x14ac:dyDescent="0.3">
      <c r="A192" s="7" t="s">
        <v>288</v>
      </c>
      <c r="B192" s="7" t="s">
        <v>8</v>
      </c>
      <c r="C192" s="7" t="s">
        <v>21</v>
      </c>
      <c r="D192" s="7" t="s">
        <v>16</v>
      </c>
      <c r="E192" s="7" t="s">
        <v>24</v>
      </c>
      <c r="F192" s="7">
        <v>20</v>
      </c>
    </row>
    <row r="193" spans="1:6" x14ac:dyDescent="0.3">
      <c r="A193" s="7" t="s">
        <v>289</v>
      </c>
      <c r="B193" s="7" t="s">
        <v>7</v>
      </c>
      <c r="C193" s="7" t="s">
        <v>23</v>
      </c>
      <c r="D193" s="7" t="s">
        <v>16</v>
      </c>
      <c r="E193" s="7" t="s">
        <v>26</v>
      </c>
      <c r="F193" s="7">
        <v>45</v>
      </c>
    </row>
    <row r="194" spans="1:6" x14ac:dyDescent="0.3">
      <c r="A194" s="7" t="s">
        <v>290</v>
      </c>
      <c r="B194" s="7" t="s">
        <v>7</v>
      </c>
      <c r="C194" s="7" t="s">
        <v>23</v>
      </c>
      <c r="D194" s="7" t="s">
        <v>16</v>
      </c>
      <c r="E194" s="7" t="s">
        <v>27</v>
      </c>
      <c r="F194" s="7">
        <v>38</v>
      </c>
    </row>
    <row r="195" spans="1:6" x14ac:dyDescent="0.3">
      <c r="A195" s="7" t="s">
        <v>291</v>
      </c>
      <c r="B195" s="7" t="s">
        <v>7</v>
      </c>
      <c r="C195" s="7" t="s">
        <v>9</v>
      </c>
      <c r="D195" s="7" t="s">
        <v>16</v>
      </c>
      <c r="E195" s="7" t="s">
        <v>25</v>
      </c>
      <c r="F195" s="7">
        <v>27</v>
      </c>
    </row>
    <row r="196" spans="1:6" x14ac:dyDescent="0.3">
      <c r="A196" s="7" t="s">
        <v>292</v>
      </c>
      <c r="B196" s="7" t="s">
        <v>8</v>
      </c>
      <c r="C196" s="7" t="s">
        <v>9</v>
      </c>
      <c r="D196" s="7" t="s">
        <v>16</v>
      </c>
      <c r="E196" s="7" t="s">
        <v>24</v>
      </c>
      <c r="F196" s="7">
        <v>31</v>
      </c>
    </row>
    <row r="197" spans="1:6" x14ac:dyDescent="0.3">
      <c r="A197" s="7" t="s">
        <v>293</v>
      </c>
      <c r="B197" s="7" t="s">
        <v>8</v>
      </c>
      <c r="C197" s="7" t="s">
        <v>23</v>
      </c>
      <c r="D197" s="7" t="s">
        <v>16</v>
      </c>
      <c r="E197" s="7" t="s">
        <v>26</v>
      </c>
      <c r="F197" s="7">
        <v>31</v>
      </c>
    </row>
    <row r="198" spans="1:6" x14ac:dyDescent="0.3">
      <c r="A198" s="7" t="s">
        <v>294</v>
      </c>
      <c r="B198" s="7" t="s">
        <v>7</v>
      </c>
      <c r="C198" s="7" t="s">
        <v>23</v>
      </c>
      <c r="D198" s="7" t="s">
        <v>16</v>
      </c>
      <c r="E198" s="7" t="s">
        <v>27</v>
      </c>
      <c r="F198" s="7">
        <v>40</v>
      </c>
    </row>
    <row r="199" spans="1:6" x14ac:dyDescent="0.3">
      <c r="A199" s="7" t="s">
        <v>295</v>
      </c>
      <c r="B199" s="7" t="s">
        <v>8</v>
      </c>
      <c r="C199" s="7" t="s">
        <v>9</v>
      </c>
      <c r="D199" s="7" t="s">
        <v>16</v>
      </c>
      <c r="E199" s="7" t="s">
        <v>24</v>
      </c>
      <c r="F199" s="7">
        <v>40</v>
      </c>
    </row>
    <row r="200" spans="1:6" x14ac:dyDescent="0.3">
      <c r="A200" s="7" t="s">
        <v>296</v>
      </c>
      <c r="B200" s="7" t="s">
        <v>8</v>
      </c>
      <c r="C200" s="7" t="s">
        <v>9</v>
      </c>
      <c r="D200" s="7" t="s">
        <v>16</v>
      </c>
      <c r="E200" s="7" t="s">
        <v>24</v>
      </c>
      <c r="F200" s="7">
        <v>24</v>
      </c>
    </row>
    <row r="201" spans="1:6" x14ac:dyDescent="0.3">
      <c r="A201" s="7" t="s">
        <v>297</v>
      </c>
      <c r="B201" s="7" t="s">
        <v>7</v>
      </c>
      <c r="C201" s="7" t="s">
        <v>21</v>
      </c>
      <c r="D201" s="7" t="s">
        <v>16</v>
      </c>
      <c r="E201" s="7" t="s">
        <v>24</v>
      </c>
      <c r="F201" s="7">
        <v>26</v>
      </c>
    </row>
    <row r="202" spans="1:6" x14ac:dyDescent="0.3">
      <c r="A202" s="7" t="s">
        <v>298</v>
      </c>
      <c r="B202" s="7" t="s">
        <v>8</v>
      </c>
      <c r="C202" s="7" t="s">
        <v>21</v>
      </c>
      <c r="D202" s="7" t="s">
        <v>16</v>
      </c>
      <c r="E202" s="7" t="s">
        <v>25</v>
      </c>
      <c r="F202" s="7">
        <v>25</v>
      </c>
    </row>
    <row r="203" spans="1:6" x14ac:dyDescent="0.3">
      <c r="A203" s="7" t="s">
        <v>299</v>
      </c>
      <c r="B203" s="7" t="s">
        <v>8</v>
      </c>
      <c r="C203" s="7" t="s">
        <v>9</v>
      </c>
      <c r="D203" s="7" t="s">
        <v>16</v>
      </c>
      <c r="E203" s="7" t="s">
        <v>25</v>
      </c>
      <c r="F203" s="7">
        <v>26</v>
      </c>
    </row>
    <row r="204" spans="1:6" x14ac:dyDescent="0.3">
      <c r="A204" s="7" t="s">
        <v>300</v>
      </c>
      <c r="B204" s="7" t="s">
        <v>7</v>
      </c>
      <c r="C204" s="7" t="s">
        <v>22</v>
      </c>
      <c r="D204" s="7" t="s">
        <v>17</v>
      </c>
      <c r="E204" s="7" t="s">
        <v>25</v>
      </c>
      <c r="F204" s="7">
        <v>36</v>
      </c>
    </row>
    <row r="205" spans="1:6" x14ac:dyDescent="0.3">
      <c r="A205" s="7" t="s">
        <v>301</v>
      </c>
      <c r="B205" s="7" t="s">
        <v>7</v>
      </c>
      <c r="C205" s="7" t="s">
        <v>9</v>
      </c>
      <c r="D205" s="7" t="s">
        <v>16</v>
      </c>
      <c r="E205" s="7" t="s">
        <v>26</v>
      </c>
      <c r="F205" s="7">
        <v>35</v>
      </c>
    </row>
    <row r="206" spans="1:6" x14ac:dyDescent="0.3">
      <c r="A206" s="7" t="s">
        <v>302</v>
      </c>
      <c r="B206" s="7" t="s">
        <v>7</v>
      </c>
      <c r="C206" s="7" t="s">
        <v>9</v>
      </c>
      <c r="D206" s="7" t="s">
        <v>16</v>
      </c>
      <c r="E206" s="7" t="s">
        <v>26</v>
      </c>
      <c r="F206" s="7">
        <v>39</v>
      </c>
    </row>
    <row r="207" spans="1:6" x14ac:dyDescent="0.3">
      <c r="A207" s="7" t="s">
        <v>303</v>
      </c>
      <c r="B207" s="7" t="s">
        <v>7</v>
      </c>
      <c r="C207" s="7" t="s">
        <v>9</v>
      </c>
      <c r="D207" s="7" t="s">
        <v>16</v>
      </c>
      <c r="E207" s="7" t="s">
        <v>26</v>
      </c>
      <c r="F207" s="7">
        <v>54</v>
      </c>
    </row>
    <row r="208" spans="1:6" x14ac:dyDescent="0.3">
      <c r="A208" s="7" t="s">
        <v>304</v>
      </c>
      <c r="B208" s="7" t="s">
        <v>7</v>
      </c>
      <c r="C208" s="7" t="s">
        <v>23</v>
      </c>
      <c r="D208" s="7" t="s">
        <v>16</v>
      </c>
      <c r="E208" s="7" t="s">
        <v>27</v>
      </c>
      <c r="F208" s="7">
        <v>33</v>
      </c>
    </row>
    <row r="209" spans="1:6" x14ac:dyDescent="0.3">
      <c r="A209" s="7" t="s">
        <v>305</v>
      </c>
      <c r="B209" s="7" t="s">
        <v>7</v>
      </c>
      <c r="C209" s="7" t="s">
        <v>21</v>
      </c>
      <c r="D209" s="7" t="s">
        <v>16</v>
      </c>
      <c r="E209" s="7" t="s">
        <v>25</v>
      </c>
      <c r="F209" s="7">
        <v>31</v>
      </c>
    </row>
    <row r="210" spans="1:6" x14ac:dyDescent="0.3">
      <c r="A210" s="7" t="s">
        <v>306</v>
      </c>
      <c r="B210" s="7" t="s">
        <v>7</v>
      </c>
      <c r="C210" s="7" t="s">
        <v>23</v>
      </c>
      <c r="D210" s="7" t="s">
        <v>16</v>
      </c>
      <c r="E210" s="7" t="s">
        <v>27</v>
      </c>
      <c r="F210" s="7">
        <v>36</v>
      </c>
    </row>
    <row r="211" spans="1:6" x14ac:dyDescent="0.3">
      <c r="A211" s="7" t="s">
        <v>307</v>
      </c>
      <c r="B211" s="7" t="s">
        <v>7</v>
      </c>
      <c r="C211" s="7" t="s">
        <v>23</v>
      </c>
      <c r="D211" s="7" t="s">
        <v>16</v>
      </c>
      <c r="E211" s="7" t="s">
        <v>27</v>
      </c>
      <c r="F211" s="7">
        <v>42</v>
      </c>
    </row>
    <row r="212" spans="1:6" x14ac:dyDescent="0.3">
      <c r="A212" s="7" t="s">
        <v>308</v>
      </c>
      <c r="B212" s="7" t="s">
        <v>8</v>
      </c>
      <c r="C212" s="7" t="s">
        <v>23</v>
      </c>
      <c r="D212" s="7" t="s">
        <v>16</v>
      </c>
      <c r="E212" s="7" t="s">
        <v>26</v>
      </c>
      <c r="F212" s="7">
        <v>36</v>
      </c>
    </row>
    <row r="213" spans="1:6" x14ac:dyDescent="0.3">
      <c r="A213" s="7" t="s">
        <v>309</v>
      </c>
      <c r="B213" s="7" t="s">
        <v>7</v>
      </c>
      <c r="C213" s="7" t="s">
        <v>23</v>
      </c>
      <c r="D213" s="7" t="s">
        <v>16</v>
      </c>
      <c r="E213" s="7" t="s">
        <v>27</v>
      </c>
      <c r="F213" s="7">
        <v>44</v>
      </c>
    </row>
    <row r="214" spans="1:6" x14ac:dyDescent="0.3">
      <c r="A214" s="7" t="s">
        <v>310</v>
      </c>
      <c r="B214" s="7" t="s">
        <v>7</v>
      </c>
      <c r="C214" s="7" t="s">
        <v>23</v>
      </c>
      <c r="D214" s="7" t="s">
        <v>16</v>
      </c>
      <c r="E214" s="7" t="s">
        <v>27</v>
      </c>
      <c r="F214" s="7">
        <v>31</v>
      </c>
    </row>
    <row r="215" spans="1:6" x14ac:dyDescent="0.3">
      <c r="A215" s="7" t="s">
        <v>311</v>
      </c>
      <c r="B215" s="7" t="s">
        <v>7</v>
      </c>
      <c r="C215" s="7" t="s">
        <v>22</v>
      </c>
      <c r="D215" s="7" t="s">
        <v>16</v>
      </c>
      <c r="E215" s="7" t="s">
        <v>26</v>
      </c>
      <c r="F215" s="7">
        <v>38</v>
      </c>
    </row>
    <row r="216" spans="1:6" x14ac:dyDescent="0.3">
      <c r="A216" s="7" t="s">
        <v>314</v>
      </c>
      <c r="B216" s="7" t="s">
        <v>7</v>
      </c>
      <c r="C216" s="7" t="s">
        <v>21</v>
      </c>
      <c r="D216" s="7" t="s">
        <v>16</v>
      </c>
      <c r="E216" s="7" t="s">
        <v>24</v>
      </c>
      <c r="F216" s="7">
        <v>21</v>
      </c>
    </row>
    <row r="217" spans="1:6" x14ac:dyDescent="0.3">
      <c r="A217" s="7" t="s">
        <v>315</v>
      </c>
      <c r="B217" s="7" t="s">
        <v>7</v>
      </c>
      <c r="C217" s="7" t="s">
        <v>21</v>
      </c>
      <c r="D217" s="7" t="s">
        <v>16</v>
      </c>
      <c r="E217" s="7" t="s">
        <v>24</v>
      </c>
      <c r="F217" s="7">
        <v>36</v>
      </c>
    </row>
    <row r="218" spans="1:6" x14ac:dyDescent="0.3">
      <c r="A218" s="7" t="s">
        <v>316</v>
      </c>
      <c r="B218" s="7" t="s">
        <v>7</v>
      </c>
      <c r="C218" s="7" t="s">
        <v>9</v>
      </c>
      <c r="D218" s="7" t="s">
        <v>16</v>
      </c>
      <c r="E218" s="7" t="s">
        <v>25</v>
      </c>
      <c r="F218" s="7">
        <v>27</v>
      </c>
    </row>
    <row r="219" spans="1:6" x14ac:dyDescent="0.3">
      <c r="A219" s="7" t="s">
        <v>317</v>
      </c>
      <c r="B219" s="7" t="s">
        <v>8</v>
      </c>
      <c r="C219" s="7" t="s">
        <v>21</v>
      </c>
      <c r="D219" s="7" t="s">
        <v>16</v>
      </c>
      <c r="E219" s="7" t="s">
        <v>24</v>
      </c>
      <c r="F219" s="7">
        <v>28</v>
      </c>
    </row>
    <row r="220" spans="1:6" x14ac:dyDescent="0.3">
      <c r="A220" s="7" t="s">
        <v>318</v>
      </c>
      <c r="B220" s="7" t="s">
        <v>7</v>
      </c>
      <c r="C220" s="7" t="s">
        <v>21</v>
      </c>
      <c r="D220" s="7" t="s">
        <v>16</v>
      </c>
      <c r="E220" s="7" t="s">
        <v>25</v>
      </c>
      <c r="F220" s="7">
        <v>29</v>
      </c>
    </row>
    <row r="221" spans="1:6" x14ac:dyDescent="0.3">
      <c r="A221" s="7"/>
      <c r="B221" s="7"/>
      <c r="C221" s="7"/>
      <c r="D221" s="7"/>
      <c r="E221" s="7"/>
      <c r="F221" s="7"/>
    </row>
    <row r="222" spans="1:6" x14ac:dyDescent="0.3">
      <c r="A222" s="7"/>
      <c r="B222" s="7"/>
      <c r="C222" s="7"/>
      <c r="D222" s="7"/>
      <c r="E222" s="7"/>
      <c r="F222" s="7"/>
    </row>
    <row r="223" spans="1:6" x14ac:dyDescent="0.3">
      <c r="A223" s="7"/>
      <c r="B223" s="7"/>
      <c r="C223" s="7"/>
      <c r="D223" s="7"/>
      <c r="E223" s="7"/>
      <c r="F223" s="7"/>
    </row>
    <row r="224" spans="1:6" x14ac:dyDescent="0.3">
      <c r="A224" s="7"/>
      <c r="B224" s="7"/>
      <c r="C224" s="7"/>
      <c r="D224" s="7"/>
      <c r="E224" s="7"/>
      <c r="F224" s="7"/>
    </row>
    <row r="225" spans="1:6" x14ac:dyDescent="0.3">
      <c r="A225" s="7"/>
      <c r="B225" s="7"/>
      <c r="C225" s="7"/>
      <c r="D225" s="7"/>
      <c r="E225" s="7"/>
      <c r="F225" s="7"/>
    </row>
    <row r="226" spans="1:6" x14ac:dyDescent="0.3">
      <c r="A226" s="7"/>
      <c r="B226" s="7"/>
      <c r="C226" s="7"/>
      <c r="D226" s="7"/>
      <c r="E226" s="7"/>
      <c r="F226" s="7"/>
    </row>
    <row r="227" spans="1:6" x14ac:dyDescent="0.3">
      <c r="A227" s="7"/>
      <c r="B227" s="7"/>
      <c r="C227" s="7"/>
      <c r="D227" s="7"/>
      <c r="E227" s="7"/>
      <c r="F227" s="7"/>
    </row>
    <row r="228" spans="1:6" x14ac:dyDescent="0.3">
      <c r="A228" s="7"/>
      <c r="B228" s="7"/>
      <c r="C228" s="7"/>
      <c r="D228" s="7"/>
      <c r="E228" s="7"/>
      <c r="F228" s="7"/>
    </row>
    <row r="229" spans="1:6" x14ac:dyDescent="0.3">
      <c r="A229" s="7"/>
      <c r="B229" s="7"/>
      <c r="C229" s="7"/>
      <c r="D229" s="7"/>
      <c r="E229" s="7"/>
      <c r="F229" s="7"/>
    </row>
    <row r="230" spans="1:6" x14ac:dyDescent="0.3">
      <c r="A230" s="7"/>
      <c r="B230" s="7"/>
      <c r="C230" s="7"/>
      <c r="D230" s="7"/>
      <c r="E230" s="7"/>
      <c r="F230" s="7"/>
    </row>
    <row r="231" spans="1:6" x14ac:dyDescent="0.3">
      <c r="A231" s="7"/>
      <c r="B231" s="7"/>
      <c r="C231" s="7"/>
      <c r="D231" s="7"/>
      <c r="E231" s="7"/>
      <c r="F231" s="7"/>
    </row>
    <row r="232" spans="1:6" x14ac:dyDescent="0.3">
      <c r="A232" s="7"/>
      <c r="B232" s="7"/>
      <c r="C232" s="7"/>
      <c r="D232" s="7"/>
      <c r="E232" s="7"/>
      <c r="F232" s="7"/>
    </row>
    <row r="233" spans="1:6" x14ac:dyDescent="0.3">
      <c r="A233" s="7"/>
      <c r="B233" s="7"/>
      <c r="C233" s="7"/>
      <c r="D233" s="7"/>
      <c r="E233" s="7"/>
      <c r="F233" s="7"/>
    </row>
    <row r="234" spans="1:6" x14ac:dyDescent="0.3">
      <c r="A234" s="7"/>
      <c r="B234" s="7"/>
      <c r="C234" s="7"/>
      <c r="D234" s="7"/>
      <c r="E234" s="7"/>
      <c r="F234" s="7"/>
    </row>
    <row r="235" spans="1:6" x14ac:dyDescent="0.3">
      <c r="A235" s="7"/>
      <c r="B235" s="7"/>
      <c r="C235" s="7"/>
      <c r="D235" s="7"/>
      <c r="E235" s="7"/>
      <c r="F235" s="7"/>
    </row>
    <row r="236" spans="1:6" x14ac:dyDescent="0.3">
      <c r="A236" s="7"/>
      <c r="B236" s="7"/>
      <c r="C236" s="7"/>
      <c r="D236" s="7"/>
      <c r="E236" s="7"/>
      <c r="F236" s="7"/>
    </row>
    <row r="237" spans="1:6" x14ac:dyDescent="0.3">
      <c r="A237" s="7"/>
      <c r="B237" s="7"/>
      <c r="C237" s="7"/>
      <c r="D237" s="7"/>
      <c r="E237" s="7"/>
      <c r="F237" s="7"/>
    </row>
    <row r="238" spans="1:6" x14ac:dyDescent="0.3">
      <c r="A238" s="7"/>
      <c r="B238" s="7"/>
      <c r="C238" s="7"/>
      <c r="D238" s="7"/>
      <c r="E238" s="7"/>
      <c r="F238" s="7"/>
    </row>
    <row r="239" spans="1:6" x14ac:dyDescent="0.3">
      <c r="A239" s="7"/>
      <c r="B239" s="7"/>
      <c r="C239" s="7"/>
      <c r="D239" s="7"/>
      <c r="E239" s="7"/>
      <c r="F239" s="7"/>
    </row>
    <row r="240" spans="1:6" x14ac:dyDescent="0.3">
      <c r="A240" s="7"/>
      <c r="B240" s="7"/>
      <c r="C240" s="7"/>
      <c r="D240" s="7"/>
      <c r="E240" s="7"/>
      <c r="F240" s="7"/>
    </row>
    <row r="241" spans="1:6" x14ac:dyDescent="0.3">
      <c r="A241" s="7"/>
      <c r="B241" s="7"/>
      <c r="C241" s="7"/>
      <c r="D241" s="7"/>
      <c r="E241" s="7"/>
      <c r="F241" s="7"/>
    </row>
    <row r="242" spans="1:6" x14ac:dyDescent="0.3">
      <c r="A242" s="7"/>
      <c r="B242" s="7"/>
      <c r="C242" s="7"/>
      <c r="D242" s="7"/>
      <c r="E242" s="7"/>
      <c r="F242" s="7"/>
    </row>
    <row r="243" spans="1:6" x14ac:dyDescent="0.3">
      <c r="A243" s="7"/>
      <c r="B243" s="7"/>
      <c r="C243" s="7"/>
      <c r="D243" s="7"/>
      <c r="E243" s="7"/>
      <c r="F243" s="7"/>
    </row>
    <row r="244" spans="1:6" x14ac:dyDescent="0.3">
      <c r="A244" s="7"/>
      <c r="B244" s="7"/>
      <c r="C244" s="7"/>
      <c r="D244" s="7"/>
      <c r="E244" s="7"/>
      <c r="F244" s="7"/>
    </row>
    <row r="245" spans="1:6" x14ac:dyDescent="0.3">
      <c r="A245" s="7"/>
      <c r="B245" s="7"/>
      <c r="C245" s="7"/>
      <c r="D245" s="7"/>
      <c r="E245" s="7"/>
      <c r="F245" s="7"/>
    </row>
    <row r="246" spans="1:6" x14ac:dyDescent="0.3">
      <c r="A246" s="7"/>
      <c r="B246" s="7"/>
      <c r="C246" s="7"/>
      <c r="D246" s="7"/>
      <c r="E246" s="7"/>
      <c r="F246" s="7"/>
    </row>
    <row r="247" spans="1:6" x14ac:dyDescent="0.3">
      <c r="A247" s="7"/>
      <c r="B247" s="7"/>
      <c r="C247" s="7"/>
      <c r="D247" s="7"/>
      <c r="E247" s="7"/>
      <c r="F247" s="7"/>
    </row>
    <row r="248" spans="1:6" x14ac:dyDescent="0.3">
      <c r="A248" s="7"/>
      <c r="B248" s="7"/>
      <c r="C248" s="7"/>
      <c r="D248" s="7"/>
      <c r="E248" s="7"/>
      <c r="F248" s="7"/>
    </row>
    <row r="249" spans="1:6" x14ac:dyDescent="0.3">
      <c r="A249" s="7"/>
      <c r="B249" s="7"/>
      <c r="C249" s="7"/>
      <c r="D249" s="7"/>
      <c r="E249" s="7"/>
      <c r="F249" s="7"/>
    </row>
    <row r="250" spans="1:6" x14ac:dyDescent="0.3">
      <c r="A250" s="7"/>
      <c r="B250" s="7"/>
      <c r="C250" s="7"/>
      <c r="D250" s="7"/>
      <c r="E250" s="7"/>
      <c r="F250" s="7"/>
    </row>
    <row r="251" spans="1:6" x14ac:dyDescent="0.3">
      <c r="A251" s="7"/>
      <c r="B251" s="7"/>
      <c r="C251" s="7"/>
      <c r="D251" s="7"/>
      <c r="E251" s="7"/>
      <c r="F251" s="7"/>
    </row>
    <row r="252" spans="1:6" x14ac:dyDescent="0.3">
      <c r="A252" s="7"/>
      <c r="B252" s="7"/>
      <c r="C252" s="7"/>
      <c r="D252" s="7"/>
      <c r="E252" s="7"/>
      <c r="F252" s="7"/>
    </row>
  </sheetData>
  <autoFilter ref="A15:F212"/>
  <pageMargins left="0.70866141732283472" right="0.70866141732283472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182"/>
  <sheetViews>
    <sheetView zoomScaleNormal="100" workbookViewId="0">
      <selection activeCell="K29" sqref="K29"/>
    </sheetView>
  </sheetViews>
  <sheetFormatPr baseColWidth="10" defaultRowHeight="15" x14ac:dyDescent="0.25"/>
  <cols>
    <col min="2" max="2" width="37.42578125" bestFit="1" customWidth="1"/>
    <col min="3" max="4" width="9.28515625" bestFit="1" customWidth="1"/>
    <col min="5" max="5" width="43.5703125" bestFit="1" customWidth="1"/>
    <col min="6" max="6" width="18.140625" bestFit="1" customWidth="1"/>
    <col min="7" max="7" width="14.5703125" bestFit="1" customWidth="1"/>
    <col min="8" max="8" width="16.140625" bestFit="1" customWidth="1"/>
    <col min="9" max="9" width="35.7109375" bestFit="1" customWidth="1"/>
  </cols>
  <sheetData>
    <row r="2" spans="2:9" ht="15.75" x14ac:dyDescent="0.25">
      <c r="B2" s="17" t="s">
        <v>319</v>
      </c>
      <c r="C2" s="17" t="s">
        <v>6</v>
      </c>
      <c r="D2" s="17" t="s">
        <v>320</v>
      </c>
      <c r="E2" s="17" t="s">
        <v>321</v>
      </c>
      <c r="F2" s="17" t="s">
        <v>322</v>
      </c>
      <c r="G2" s="17" t="s">
        <v>323</v>
      </c>
      <c r="H2" s="17" t="s">
        <v>324</v>
      </c>
      <c r="I2" s="17" t="s">
        <v>325</v>
      </c>
    </row>
    <row r="3" spans="2:9" ht="16.5" x14ac:dyDescent="0.3">
      <c r="B3" s="18" t="s">
        <v>326</v>
      </c>
      <c r="C3" s="18" t="s">
        <v>7</v>
      </c>
      <c r="D3" s="18" t="s">
        <v>23</v>
      </c>
      <c r="E3" s="18" t="s">
        <v>327</v>
      </c>
      <c r="F3" s="18" t="s">
        <v>328</v>
      </c>
      <c r="G3" s="18">
        <v>2021</v>
      </c>
      <c r="H3" s="18" t="s">
        <v>329</v>
      </c>
      <c r="I3" s="18" t="s">
        <v>330</v>
      </c>
    </row>
    <row r="4" spans="2:9" ht="16.5" x14ac:dyDescent="0.3">
      <c r="B4" s="19">
        <v>152</v>
      </c>
      <c r="C4" s="19">
        <f>COUNTIF(C$31:C$182,"Masculino")</f>
        <v>110</v>
      </c>
      <c r="D4" s="19">
        <f>COUNTIF(D$31:D$182,"Doctorado")</f>
        <v>82</v>
      </c>
      <c r="E4" s="19">
        <f>COUNTIF(E$31:E$182,"Maestría en Optomecatrónica")</f>
        <v>16</v>
      </c>
      <c r="F4" s="19">
        <f>COUNTIF(F$31:F$191,"Colombia")</f>
        <v>17</v>
      </c>
      <c r="G4" s="19">
        <f>COUNTIF(G$31:G$182,"2021")</f>
        <v>13</v>
      </c>
      <c r="H4" s="19">
        <f>COUNTIF(H$31:H$182,"Ninguna")</f>
        <v>3</v>
      </c>
      <c r="I4" s="19">
        <f>COUNTIF(I$31:I$182,"Ingeniería Óptica")</f>
        <v>11</v>
      </c>
    </row>
    <row r="5" spans="2:9" ht="16.5" x14ac:dyDescent="0.3">
      <c r="B5" s="20"/>
      <c r="C5" s="18" t="s">
        <v>8</v>
      </c>
      <c r="D5" s="18" t="s">
        <v>22</v>
      </c>
      <c r="E5" s="18" t="s">
        <v>331</v>
      </c>
      <c r="F5" s="18" t="s">
        <v>332</v>
      </c>
      <c r="G5" s="18">
        <v>2020</v>
      </c>
      <c r="H5" s="18" t="s">
        <v>333</v>
      </c>
      <c r="I5" s="18" t="s">
        <v>334</v>
      </c>
    </row>
    <row r="6" spans="2:9" ht="16.5" x14ac:dyDescent="0.3">
      <c r="B6" s="20"/>
      <c r="C6" s="19">
        <f>COUNTIF(C$31:C$182,"Femenino")</f>
        <v>42</v>
      </c>
      <c r="D6" s="19">
        <f>COUNTIF(D$31:D$182,"Maestría")</f>
        <v>70</v>
      </c>
      <c r="E6" s="19">
        <f>COUNTIF(E$31:E$182,"Maestría en Ciencias (ÓPTICA)")</f>
        <v>24</v>
      </c>
      <c r="F6" s="19">
        <f>COUNTIF(F$31:F$182,"Cuba")</f>
        <v>5</v>
      </c>
      <c r="G6" s="19">
        <f>COUNTIF(G$31:G$182,"2020")</f>
        <v>51</v>
      </c>
      <c r="H6" s="19">
        <f>COUNTIF(H$31:H$182,"CONACYT")</f>
        <v>149</v>
      </c>
      <c r="I6" s="19">
        <f>COUNTIF(I$31:I$182,"Metrología Óptica")</f>
        <v>22</v>
      </c>
    </row>
    <row r="7" spans="2:9" ht="16.5" x14ac:dyDescent="0.3">
      <c r="B7" s="20"/>
      <c r="C7" s="20"/>
      <c r="D7" s="20"/>
      <c r="E7" s="18" t="s">
        <v>335</v>
      </c>
      <c r="F7" s="18" t="s">
        <v>336</v>
      </c>
      <c r="G7" s="18">
        <v>2019</v>
      </c>
      <c r="H7" s="18" t="s">
        <v>337</v>
      </c>
      <c r="I7" s="18" t="s">
        <v>338</v>
      </c>
    </row>
    <row r="8" spans="2:9" ht="16.5" x14ac:dyDescent="0.3">
      <c r="B8" s="20"/>
      <c r="C8" s="19"/>
      <c r="D8" s="20"/>
      <c r="E8" s="19">
        <f>COUNTIF(E$31:E$182,"Doctorado en Ciencias (ÓPTICA)")</f>
        <v>61</v>
      </c>
      <c r="F8" s="19">
        <f>COUNTIF(F$31:F$182,"EUA")</f>
        <v>1</v>
      </c>
      <c r="G8" s="19">
        <f>COUNTIF(G$31:G$182,"2019")</f>
        <v>38</v>
      </c>
      <c r="H8" s="19">
        <f>COUNTIF(H$31:H$182,"CONACYT - SENER")</f>
        <v>0</v>
      </c>
      <c r="I8" s="19">
        <f>COUNTIF(I$31:I$182,"Fotónica")</f>
        <v>47</v>
      </c>
    </row>
    <row r="9" spans="2:9" ht="16.5" x14ac:dyDescent="0.3">
      <c r="B9" s="20"/>
      <c r="C9" s="20"/>
      <c r="D9" s="20"/>
      <c r="E9" s="18" t="s">
        <v>339</v>
      </c>
      <c r="F9" s="18" t="s">
        <v>340</v>
      </c>
      <c r="G9" s="18">
        <v>2018</v>
      </c>
      <c r="H9" s="18" t="s">
        <v>341</v>
      </c>
      <c r="I9" s="18" t="s">
        <v>342</v>
      </c>
    </row>
    <row r="10" spans="2:9" ht="16.5" x14ac:dyDescent="0.3">
      <c r="B10" s="20"/>
      <c r="C10" s="20"/>
      <c r="D10" s="20"/>
      <c r="E10" s="19">
        <f>COUNTIF(E$31:E$182,"Maestría Interinstitucional en Ciencia y Tecnología ")</f>
        <v>30</v>
      </c>
      <c r="F10" s="19">
        <f>COUNTIF(F$31:F$182,"Kenia")</f>
        <v>2</v>
      </c>
      <c r="G10" s="19">
        <f>COUNTIF(G$31:G$182,"2018")</f>
        <v>26</v>
      </c>
      <c r="H10" s="19">
        <f>COUNTIF(H$31:H$182,"Pendiente")</f>
        <v>0</v>
      </c>
      <c r="I10" s="19">
        <f>COUNTIF(I$31:I$182,"Fibras ópticas y láseres")</f>
        <v>7</v>
      </c>
    </row>
    <row r="11" spans="2:9" ht="16.5" x14ac:dyDescent="0.3">
      <c r="B11" s="20"/>
      <c r="C11" s="20"/>
      <c r="D11" s="20"/>
      <c r="E11" s="18" t="s">
        <v>343</v>
      </c>
      <c r="F11" s="18" t="s">
        <v>344</v>
      </c>
      <c r="G11" s="18">
        <v>2017</v>
      </c>
      <c r="H11" s="20"/>
      <c r="I11" s="18" t="s">
        <v>345</v>
      </c>
    </row>
    <row r="12" spans="2:9" ht="16.5" x14ac:dyDescent="0.3">
      <c r="B12" s="20"/>
      <c r="C12" s="20"/>
      <c r="D12" s="20"/>
      <c r="E12" s="19">
        <f>COUNTIF(E$31:E$182,"Doctorado Interinstitucional en Ciencia y Tecnología ")</f>
        <v>21</v>
      </c>
      <c r="F12" s="19">
        <f>COUNTIF(F$31:F$182,"México")</f>
        <v>121</v>
      </c>
      <c r="G12" s="19">
        <f>COUNTIF(G$31:G$182,"2017")</f>
        <v>19</v>
      </c>
      <c r="H12" s="20"/>
      <c r="I12" s="19">
        <f>COUNTIF(I$31:I$182,"Óptica física")</f>
        <v>4</v>
      </c>
    </row>
    <row r="13" spans="2:9" ht="16.5" x14ac:dyDescent="0.3">
      <c r="B13" s="20"/>
      <c r="C13" s="20"/>
      <c r="D13" s="20"/>
      <c r="E13" s="20"/>
      <c r="F13" s="18" t="s">
        <v>346</v>
      </c>
      <c r="G13" s="18">
        <v>2016</v>
      </c>
      <c r="H13" s="20"/>
      <c r="I13" s="18" t="s">
        <v>347</v>
      </c>
    </row>
    <row r="14" spans="2:9" ht="16.5" x14ac:dyDescent="0.3">
      <c r="B14" s="20"/>
      <c r="C14" s="20"/>
      <c r="D14" s="20"/>
      <c r="E14" s="20"/>
      <c r="F14" s="19">
        <f>COUNTIF(F$31:F$182,"Panamá")</f>
        <v>1</v>
      </c>
      <c r="G14" s="19">
        <f>COUNTIF(G$31:G$182,"2016")</f>
        <v>5</v>
      </c>
      <c r="H14" s="20"/>
      <c r="I14" s="19">
        <f>COUNTIF(I$31:I$182,"Robótica y sistemas de control")</f>
        <v>4</v>
      </c>
    </row>
    <row r="15" spans="2:9" ht="16.5" x14ac:dyDescent="0.3">
      <c r="B15" s="20"/>
      <c r="C15" s="20"/>
      <c r="D15" s="20"/>
      <c r="E15" s="20"/>
      <c r="F15" s="18" t="s">
        <v>348</v>
      </c>
      <c r="G15" s="21"/>
      <c r="H15" s="20"/>
      <c r="I15" s="18" t="s">
        <v>349</v>
      </c>
    </row>
    <row r="16" spans="2:9" ht="16.5" x14ac:dyDescent="0.3">
      <c r="B16" s="20"/>
      <c r="C16" s="20"/>
      <c r="D16" s="20"/>
      <c r="E16" s="20"/>
      <c r="F16" s="19">
        <f>COUNTIF(F$31:F$182,"Perú")</f>
        <v>3</v>
      </c>
      <c r="G16" s="19"/>
      <c r="H16" s="20"/>
      <c r="I16" s="19">
        <f>COUNTIF(I$31:I$182,"Sensores")</f>
        <v>3</v>
      </c>
    </row>
    <row r="17" spans="2:9" ht="16.5" x14ac:dyDescent="0.3">
      <c r="B17" s="20"/>
      <c r="C17" s="20"/>
      <c r="D17" s="20"/>
      <c r="E17" s="20"/>
      <c r="F17" s="18" t="s">
        <v>350</v>
      </c>
      <c r="G17" s="21"/>
      <c r="H17" s="20"/>
      <c r="I17" s="18" t="s">
        <v>351</v>
      </c>
    </row>
    <row r="18" spans="2:9" ht="16.5" x14ac:dyDescent="0.3">
      <c r="B18" s="20"/>
      <c r="C18" s="20"/>
      <c r="D18" s="20"/>
      <c r="E18" s="20"/>
      <c r="F18" s="19">
        <f>COUNTIF(F$31:F$182,"Sudáfrica")</f>
        <v>1</v>
      </c>
      <c r="G18" s="19"/>
      <c r="H18" s="20"/>
      <c r="I18" s="19">
        <f>COUNTIF(I$31:I$182,"Mecatrónica")</f>
        <v>18</v>
      </c>
    </row>
    <row r="19" spans="2:9" ht="16.5" x14ac:dyDescent="0.3">
      <c r="B19" s="20"/>
      <c r="C19" s="20"/>
      <c r="D19" s="20"/>
      <c r="E19" s="20"/>
      <c r="F19" s="18" t="s">
        <v>352</v>
      </c>
      <c r="G19" s="19"/>
      <c r="H19" s="20"/>
      <c r="I19" s="18" t="s">
        <v>353</v>
      </c>
    </row>
    <row r="20" spans="2:9" ht="16.5" x14ac:dyDescent="0.3">
      <c r="B20" s="20"/>
      <c r="C20" s="20"/>
      <c r="D20" s="20"/>
      <c r="E20" s="20"/>
      <c r="F20" s="19">
        <f>COUNTIF(F$31:F$182,"Zambia")</f>
        <v>1</v>
      </c>
      <c r="G20" s="19"/>
      <c r="H20" s="20"/>
      <c r="I20" s="19">
        <f>COUNTIF(I$31:I$182,"Energía")</f>
        <v>1</v>
      </c>
    </row>
    <row r="21" spans="2:9" ht="16.5" x14ac:dyDescent="0.3">
      <c r="B21" s="20"/>
      <c r="C21" s="20"/>
      <c r="D21" s="20"/>
      <c r="E21" s="20"/>
      <c r="F21" s="21"/>
      <c r="G21" s="19"/>
      <c r="H21" s="20"/>
      <c r="I21" s="18" t="s">
        <v>354</v>
      </c>
    </row>
    <row r="22" spans="2:9" ht="16.5" x14ac:dyDescent="0.3">
      <c r="B22" s="20"/>
      <c r="C22" s="20"/>
      <c r="D22" s="20"/>
      <c r="E22" s="20"/>
      <c r="F22" s="19"/>
      <c r="G22" s="19"/>
      <c r="H22" s="20"/>
      <c r="I22" s="19">
        <f>COUNTIF(I$31:I$182,"Ingeniería Ambiental")</f>
        <v>6</v>
      </c>
    </row>
    <row r="23" spans="2:9" ht="16.5" x14ac:dyDescent="0.3">
      <c r="B23" s="20"/>
      <c r="C23" s="20"/>
      <c r="D23" s="20"/>
      <c r="E23" s="20"/>
      <c r="F23" s="20"/>
      <c r="G23" s="20"/>
      <c r="H23" s="20"/>
      <c r="I23" s="22" t="s">
        <v>355</v>
      </c>
    </row>
    <row r="24" spans="2:9" ht="16.5" x14ac:dyDescent="0.3">
      <c r="B24" s="20"/>
      <c r="C24" s="20"/>
      <c r="D24" s="20"/>
      <c r="E24" s="20"/>
      <c r="F24" s="20"/>
      <c r="G24" s="20"/>
      <c r="H24" s="20"/>
      <c r="I24" s="19">
        <f>COUNTIF(I$31:I$182,"Mecatrónica y diseño mecánico")</f>
        <v>18</v>
      </c>
    </row>
    <row r="25" spans="2:9" ht="16.5" x14ac:dyDescent="0.3">
      <c r="B25" s="20"/>
      <c r="C25" s="20"/>
      <c r="D25" s="20"/>
      <c r="E25" s="20"/>
      <c r="F25" s="20"/>
      <c r="G25" s="20"/>
      <c r="H25" s="20"/>
      <c r="I25" s="22" t="s">
        <v>356</v>
      </c>
    </row>
    <row r="26" spans="2:9" ht="16.5" x14ac:dyDescent="0.3">
      <c r="B26" s="20"/>
      <c r="C26" s="20"/>
      <c r="D26" s="20"/>
      <c r="E26" s="20"/>
      <c r="F26" s="20"/>
      <c r="G26" s="20"/>
      <c r="H26" s="20"/>
      <c r="I26" s="19">
        <f>COUNTIF(I$31:I$182,"Diseño y desarrollo de sistemas mecánicos")</f>
        <v>2</v>
      </c>
    </row>
    <row r="27" spans="2:9" ht="16.5" x14ac:dyDescent="0.3">
      <c r="B27" s="20"/>
      <c r="C27" s="20"/>
      <c r="D27" s="20"/>
      <c r="E27" s="20"/>
      <c r="F27" s="20"/>
      <c r="G27" s="20"/>
      <c r="H27" s="20"/>
      <c r="I27" s="22" t="s">
        <v>357</v>
      </c>
    </row>
    <row r="28" spans="2:9" ht="16.5" x14ac:dyDescent="0.3">
      <c r="B28" s="20"/>
      <c r="C28" s="20"/>
      <c r="D28" s="20"/>
      <c r="E28" s="20"/>
      <c r="F28" s="20"/>
      <c r="G28" s="20"/>
      <c r="H28" s="20"/>
      <c r="I28" s="19">
        <f>COUNTIF(I$31:I$182,"Por definir")</f>
        <v>9</v>
      </c>
    </row>
    <row r="29" spans="2:9" ht="16.5" x14ac:dyDescent="0.3">
      <c r="B29" s="20"/>
      <c r="C29" s="20"/>
      <c r="D29" s="20"/>
      <c r="E29" s="20"/>
      <c r="F29" s="20"/>
      <c r="G29" s="20"/>
      <c r="H29" s="20"/>
      <c r="I29" s="20"/>
    </row>
    <row r="30" spans="2:9" ht="17.25" thickBot="1" x14ac:dyDescent="0.3">
      <c r="B30" s="23" t="s">
        <v>358</v>
      </c>
      <c r="C30" s="24" t="s">
        <v>6</v>
      </c>
      <c r="D30" s="24" t="s">
        <v>320</v>
      </c>
      <c r="E30" s="23" t="s">
        <v>359</v>
      </c>
      <c r="F30" s="25" t="s">
        <v>322</v>
      </c>
      <c r="G30" s="25" t="s">
        <v>360</v>
      </c>
      <c r="H30" s="26" t="s">
        <v>361</v>
      </c>
      <c r="I30" s="26" t="s">
        <v>362</v>
      </c>
    </row>
    <row r="31" spans="2:9" ht="18" thickTop="1" thickBot="1" x14ac:dyDescent="0.3">
      <c r="B31" s="27" t="s">
        <v>363</v>
      </c>
      <c r="C31" s="27" t="s">
        <v>364</v>
      </c>
      <c r="D31" s="27" t="s">
        <v>23</v>
      </c>
      <c r="E31" s="28" t="s">
        <v>365</v>
      </c>
      <c r="F31" s="27" t="s">
        <v>344</v>
      </c>
      <c r="G31" s="29">
        <v>2021</v>
      </c>
      <c r="H31" s="30" t="s">
        <v>333</v>
      </c>
      <c r="I31" s="27" t="s">
        <v>357</v>
      </c>
    </row>
    <row r="32" spans="2:9" ht="18" thickTop="1" thickBot="1" x14ac:dyDescent="0.3">
      <c r="B32" s="28" t="s">
        <v>366</v>
      </c>
      <c r="C32" s="28" t="s">
        <v>364</v>
      </c>
      <c r="D32" s="27" t="s">
        <v>23</v>
      </c>
      <c r="E32" s="28" t="s">
        <v>365</v>
      </c>
      <c r="F32" s="28" t="s">
        <v>344</v>
      </c>
      <c r="G32" s="31">
        <v>2020</v>
      </c>
      <c r="H32" s="30" t="s">
        <v>333</v>
      </c>
      <c r="I32" s="28" t="s">
        <v>367</v>
      </c>
    </row>
    <row r="33" spans="2:9" ht="18" thickTop="1" thickBot="1" x14ac:dyDescent="0.3">
      <c r="B33" s="28" t="s">
        <v>368</v>
      </c>
      <c r="C33" s="28" t="s">
        <v>369</v>
      </c>
      <c r="D33" s="27" t="s">
        <v>23</v>
      </c>
      <c r="E33" s="28" t="s">
        <v>365</v>
      </c>
      <c r="F33" s="28" t="s">
        <v>328</v>
      </c>
      <c r="G33" s="31">
        <v>2020</v>
      </c>
      <c r="H33" s="30" t="s">
        <v>333</v>
      </c>
      <c r="I33" s="28" t="s">
        <v>338</v>
      </c>
    </row>
    <row r="34" spans="2:9" ht="18" thickTop="1" thickBot="1" x14ac:dyDescent="0.3">
      <c r="B34" s="28" t="s">
        <v>370</v>
      </c>
      <c r="C34" s="28" t="s">
        <v>369</v>
      </c>
      <c r="D34" s="27" t="s">
        <v>23</v>
      </c>
      <c r="E34" s="28" t="s">
        <v>365</v>
      </c>
      <c r="F34" s="28" t="s">
        <v>344</v>
      </c>
      <c r="G34" s="31">
        <v>2020</v>
      </c>
      <c r="H34" s="30" t="s">
        <v>333</v>
      </c>
      <c r="I34" s="28" t="s">
        <v>338</v>
      </c>
    </row>
    <row r="35" spans="2:9" ht="18" thickTop="1" thickBot="1" x14ac:dyDescent="0.3">
      <c r="B35" s="28" t="s">
        <v>371</v>
      </c>
      <c r="C35" s="28" t="s">
        <v>364</v>
      </c>
      <c r="D35" s="27" t="s">
        <v>23</v>
      </c>
      <c r="E35" s="28" t="s">
        <v>365</v>
      </c>
      <c r="F35" s="28" t="s">
        <v>344</v>
      </c>
      <c r="G35" s="31">
        <v>2020</v>
      </c>
      <c r="H35" s="30" t="s">
        <v>333</v>
      </c>
      <c r="I35" s="28" t="s">
        <v>342</v>
      </c>
    </row>
    <row r="36" spans="2:9" ht="18" thickTop="1" thickBot="1" x14ac:dyDescent="0.3">
      <c r="B36" s="28" t="s">
        <v>372</v>
      </c>
      <c r="C36" s="28" t="s">
        <v>364</v>
      </c>
      <c r="D36" s="27" t="s">
        <v>23</v>
      </c>
      <c r="E36" s="28" t="s">
        <v>365</v>
      </c>
      <c r="F36" s="28" t="s">
        <v>344</v>
      </c>
      <c r="G36" s="31">
        <v>2020</v>
      </c>
      <c r="H36" s="30" t="s">
        <v>333</v>
      </c>
      <c r="I36" s="28" t="s">
        <v>357</v>
      </c>
    </row>
    <row r="37" spans="2:9" ht="18" thickTop="1" thickBot="1" x14ac:dyDescent="0.3">
      <c r="B37" s="28" t="s">
        <v>373</v>
      </c>
      <c r="C37" s="28" t="s">
        <v>364</v>
      </c>
      <c r="D37" s="27" t="s">
        <v>23</v>
      </c>
      <c r="E37" s="28" t="s">
        <v>365</v>
      </c>
      <c r="F37" s="28" t="s">
        <v>344</v>
      </c>
      <c r="G37" s="31">
        <v>2020</v>
      </c>
      <c r="H37" s="30" t="s">
        <v>333</v>
      </c>
      <c r="I37" s="28" t="s">
        <v>338</v>
      </c>
    </row>
    <row r="38" spans="2:9" ht="18" thickTop="1" thickBot="1" x14ac:dyDescent="0.3">
      <c r="B38" s="28" t="s">
        <v>374</v>
      </c>
      <c r="C38" s="28" t="s">
        <v>369</v>
      </c>
      <c r="D38" s="27" t="s">
        <v>23</v>
      </c>
      <c r="E38" s="28" t="s">
        <v>365</v>
      </c>
      <c r="F38" s="28" t="s">
        <v>344</v>
      </c>
      <c r="G38" s="31">
        <v>2020</v>
      </c>
      <c r="H38" s="30" t="s">
        <v>333</v>
      </c>
      <c r="I38" s="28" t="s">
        <v>338</v>
      </c>
    </row>
    <row r="39" spans="2:9" ht="18" thickTop="1" thickBot="1" x14ac:dyDescent="0.3">
      <c r="B39" s="28" t="s">
        <v>375</v>
      </c>
      <c r="C39" s="28" t="s">
        <v>364</v>
      </c>
      <c r="D39" s="27" t="s">
        <v>23</v>
      </c>
      <c r="E39" s="28" t="s">
        <v>365</v>
      </c>
      <c r="F39" s="28" t="s">
        <v>344</v>
      </c>
      <c r="G39" s="31">
        <v>2020</v>
      </c>
      <c r="H39" s="30" t="s">
        <v>333</v>
      </c>
      <c r="I39" s="28" t="s">
        <v>338</v>
      </c>
    </row>
    <row r="40" spans="2:9" ht="18" thickTop="1" thickBot="1" x14ac:dyDescent="0.3">
      <c r="B40" s="28" t="s">
        <v>376</v>
      </c>
      <c r="C40" s="28" t="s">
        <v>364</v>
      </c>
      <c r="D40" s="27" t="s">
        <v>23</v>
      </c>
      <c r="E40" s="28" t="s">
        <v>365</v>
      </c>
      <c r="F40" s="28" t="s">
        <v>346</v>
      </c>
      <c r="G40" s="31">
        <v>2020</v>
      </c>
      <c r="H40" s="30" t="s">
        <v>333</v>
      </c>
      <c r="I40" s="28" t="s">
        <v>338</v>
      </c>
    </row>
    <row r="41" spans="2:9" ht="18" thickTop="1" thickBot="1" x14ac:dyDescent="0.3">
      <c r="B41" s="28" t="s">
        <v>377</v>
      </c>
      <c r="C41" s="28" t="s">
        <v>364</v>
      </c>
      <c r="D41" s="27" t="s">
        <v>23</v>
      </c>
      <c r="E41" s="28" t="s">
        <v>365</v>
      </c>
      <c r="F41" s="28" t="s">
        <v>328</v>
      </c>
      <c r="G41" s="31">
        <v>2020</v>
      </c>
      <c r="H41" s="30" t="s">
        <v>333</v>
      </c>
      <c r="I41" s="28" t="s">
        <v>338</v>
      </c>
    </row>
    <row r="42" spans="2:9" ht="18" thickTop="1" thickBot="1" x14ac:dyDescent="0.3">
      <c r="B42" s="28" t="s">
        <v>378</v>
      </c>
      <c r="C42" s="28" t="s">
        <v>369</v>
      </c>
      <c r="D42" s="27" t="s">
        <v>23</v>
      </c>
      <c r="E42" s="28" t="s">
        <v>365</v>
      </c>
      <c r="F42" s="28" t="s">
        <v>344</v>
      </c>
      <c r="G42" s="31">
        <v>2020</v>
      </c>
      <c r="H42" s="30" t="s">
        <v>333</v>
      </c>
      <c r="I42" s="28" t="s">
        <v>367</v>
      </c>
    </row>
    <row r="43" spans="2:9" ht="18" thickTop="1" thickBot="1" x14ac:dyDescent="0.3">
      <c r="B43" s="28" t="s">
        <v>379</v>
      </c>
      <c r="C43" s="28" t="s">
        <v>364</v>
      </c>
      <c r="D43" s="27" t="s">
        <v>23</v>
      </c>
      <c r="E43" s="28" t="s">
        <v>365</v>
      </c>
      <c r="F43" s="28" t="s">
        <v>344</v>
      </c>
      <c r="G43" s="31">
        <v>2020</v>
      </c>
      <c r="H43" s="30" t="s">
        <v>333</v>
      </c>
      <c r="I43" s="28" t="s">
        <v>367</v>
      </c>
    </row>
    <row r="44" spans="2:9" ht="18" thickTop="1" thickBot="1" x14ac:dyDescent="0.3">
      <c r="B44" s="28" t="s">
        <v>380</v>
      </c>
      <c r="C44" s="28" t="s">
        <v>369</v>
      </c>
      <c r="D44" s="27" t="s">
        <v>23</v>
      </c>
      <c r="E44" s="28" t="s">
        <v>365</v>
      </c>
      <c r="F44" s="28" t="s">
        <v>344</v>
      </c>
      <c r="G44" s="31">
        <v>2020</v>
      </c>
      <c r="H44" s="30" t="s">
        <v>333</v>
      </c>
      <c r="I44" s="28" t="s">
        <v>338</v>
      </c>
    </row>
    <row r="45" spans="2:9" ht="18" thickTop="1" thickBot="1" x14ac:dyDescent="0.3">
      <c r="B45" s="28" t="s">
        <v>381</v>
      </c>
      <c r="C45" s="28" t="s">
        <v>364</v>
      </c>
      <c r="D45" s="27" t="s">
        <v>23</v>
      </c>
      <c r="E45" s="28" t="s">
        <v>365</v>
      </c>
      <c r="F45" s="28" t="s">
        <v>328</v>
      </c>
      <c r="G45" s="31">
        <v>2020</v>
      </c>
      <c r="H45" s="30" t="s">
        <v>333</v>
      </c>
      <c r="I45" s="28" t="s">
        <v>342</v>
      </c>
    </row>
    <row r="46" spans="2:9" ht="18" thickTop="1" thickBot="1" x14ac:dyDescent="0.3">
      <c r="B46" s="28" t="s">
        <v>382</v>
      </c>
      <c r="C46" s="28" t="s">
        <v>369</v>
      </c>
      <c r="D46" s="27" t="s">
        <v>23</v>
      </c>
      <c r="E46" s="28" t="s">
        <v>365</v>
      </c>
      <c r="F46" s="28" t="s">
        <v>344</v>
      </c>
      <c r="G46" s="31">
        <v>2020</v>
      </c>
      <c r="H46" s="30" t="s">
        <v>333</v>
      </c>
      <c r="I46" s="28" t="s">
        <v>338</v>
      </c>
    </row>
    <row r="47" spans="2:9" ht="18" thickTop="1" thickBot="1" x14ac:dyDescent="0.3">
      <c r="B47" s="28" t="s">
        <v>383</v>
      </c>
      <c r="C47" s="28" t="s">
        <v>369</v>
      </c>
      <c r="D47" s="27" t="s">
        <v>23</v>
      </c>
      <c r="E47" s="28" t="s">
        <v>365</v>
      </c>
      <c r="F47" s="28" t="s">
        <v>328</v>
      </c>
      <c r="G47" s="31">
        <v>2020</v>
      </c>
      <c r="H47" s="30" t="s">
        <v>333</v>
      </c>
      <c r="I47" s="28" t="s">
        <v>338</v>
      </c>
    </row>
    <row r="48" spans="2:9" ht="18" thickTop="1" thickBot="1" x14ac:dyDescent="0.3">
      <c r="B48" s="32" t="s">
        <v>384</v>
      </c>
      <c r="C48" s="28" t="s">
        <v>369</v>
      </c>
      <c r="D48" s="27" t="s">
        <v>23</v>
      </c>
      <c r="E48" s="28" t="s">
        <v>365</v>
      </c>
      <c r="F48" s="28" t="s">
        <v>344</v>
      </c>
      <c r="G48" s="31">
        <v>2019</v>
      </c>
      <c r="H48" s="30" t="s">
        <v>333</v>
      </c>
      <c r="I48" s="28" t="s">
        <v>338</v>
      </c>
    </row>
    <row r="49" spans="2:9" ht="18" thickTop="1" thickBot="1" x14ac:dyDescent="0.3">
      <c r="B49" s="32" t="s">
        <v>385</v>
      </c>
      <c r="C49" s="28" t="s">
        <v>364</v>
      </c>
      <c r="D49" s="27" t="s">
        <v>23</v>
      </c>
      <c r="E49" s="28" t="s">
        <v>365</v>
      </c>
      <c r="F49" s="28" t="s">
        <v>344</v>
      </c>
      <c r="G49" s="31">
        <v>2019</v>
      </c>
      <c r="H49" s="30" t="s">
        <v>333</v>
      </c>
      <c r="I49" s="28" t="s">
        <v>367</v>
      </c>
    </row>
    <row r="50" spans="2:9" ht="18" thickTop="1" thickBot="1" x14ac:dyDescent="0.3">
      <c r="B50" s="32" t="s">
        <v>386</v>
      </c>
      <c r="C50" s="28" t="s">
        <v>369</v>
      </c>
      <c r="D50" s="27" t="s">
        <v>23</v>
      </c>
      <c r="E50" s="28" t="s">
        <v>365</v>
      </c>
      <c r="F50" s="28" t="s">
        <v>332</v>
      </c>
      <c r="G50" s="31">
        <v>2019</v>
      </c>
      <c r="H50" s="30" t="s">
        <v>333</v>
      </c>
      <c r="I50" s="28" t="s">
        <v>345</v>
      </c>
    </row>
    <row r="51" spans="2:9" ht="18" thickTop="1" thickBot="1" x14ac:dyDescent="0.3">
      <c r="B51" s="32" t="s">
        <v>387</v>
      </c>
      <c r="C51" s="28" t="s">
        <v>364</v>
      </c>
      <c r="D51" s="27" t="s">
        <v>23</v>
      </c>
      <c r="E51" s="28" t="s">
        <v>365</v>
      </c>
      <c r="F51" s="28" t="s">
        <v>332</v>
      </c>
      <c r="G51" s="31">
        <v>2019</v>
      </c>
      <c r="H51" s="30" t="s">
        <v>333</v>
      </c>
      <c r="I51" s="28" t="s">
        <v>345</v>
      </c>
    </row>
    <row r="52" spans="2:9" ht="18" thickTop="1" thickBot="1" x14ac:dyDescent="0.3">
      <c r="B52" s="32" t="s">
        <v>388</v>
      </c>
      <c r="C52" s="28" t="s">
        <v>369</v>
      </c>
      <c r="D52" s="27" t="s">
        <v>23</v>
      </c>
      <c r="E52" s="28" t="s">
        <v>365</v>
      </c>
      <c r="F52" s="28" t="s">
        <v>332</v>
      </c>
      <c r="G52" s="31">
        <v>2019</v>
      </c>
      <c r="H52" s="30" t="s">
        <v>333</v>
      </c>
      <c r="I52" s="28" t="s">
        <v>367</v>
      </c>
    </row>
    <row r="53" spans="2:9" ht="18" thickTop="1" thickBot="1" x14ac:dyDescent="0.3">
      <c r="B53" s="32" t="s">
        <v>389</v>
      </c>
      <c r="C53" s="28" t="s">
        <v>364</v>
      </c>
      <c r="D53" s="27" t="s">
        <v>23</v>
      </c>
      <c r="E53" s="28" t="s">
        <v>365</v>
      </c>
      <c r="F53" s="28" t="s">
        <v>328</v>
      </c>
      <c r="G53" s="31">
        <v>2019</v>
      </c>
      <c r="H53" s="30" t="s">
        <v>333</v>
      </c>
      <c r="I53" s="28" t="s">
        <v>338</v>
      </c>
    </row>
    <row r="54" spans="2:9" ht="18" thickTop="1" thickBot="1" x14ac:dyDescent="0.3">
      <c r="B54" s="32" t="s">
        <v>390</v>
      </c>
      <c r="C54" s="28" t="s">
        <v>364</v>
      </c>
      <c r="D54" s="27" t="s">
        <v>23</v>
      </c>
      <c r="E54" s="28" t="s">
        <v>365</v>
      </c>
      <c r="F54" s="28" t="s">
        <v>344</v>
      </c>
      <c r="G54" s="31">
        <v>2019</v>
      </c>
      <c r="H54" s="30" t="s">
        <v>333</v>
      </c>
      <c r="I54" s="28" t="s">
        <v>367</v>
      </c>
    </row>
    <row r="55" spans="2:9" ht="18" thickTop="1" thickBot="1" x14ac:dyDescent="0.3">
      <c r="B55" s="32" t="s">
        <v>391</v>
      </c>
      <c r="C55" s="28" t="s">
        <v>364</v>
      </c>
      <c r="D55" s="27" t="s">
        <v>23</v>
      </c>
      <c r="E55" s="28" t="s">
        <v>365</v>
      </c>
      <c r="F55" s="28" t="s">
        <v>328</v>
      </c>
      <c r="G55" s="31">
        <v>2019</v>
      </c>
      <c r="H55" s="30" t="s">
        <v>333</v>
      </c>
      <c r="I55" s="28" t="s">
        <v>338</v>
      </c>
    </row>
    <row r="56" spans="2:9" ht="18" thickTop="1" thickBot="1" x14ac:dyDescent="0.3">
      <c r="B56" s="32" t="s">
        <v>392</v>
      </c>
      <c r="C56" s="28" t="s">
        <v>364</v>
      </c>
      <c r="D56" s="27" t="s">
        <v>23</v>
      </c>
      <c r="E56" s="28" t="s">
        <v>365</v>
      </c>
      <c r="F56" s="28" t="s">
        <v>344</v>
      </c>
      <c r="G56" s="31">
        <v>2019</v>
      </c>
      <c r="H56" s="30" t="s">
        <v>333</v>
      </c>
      <c r="I56" s="28" t="s">
        <v>338</v>
      </c>
    </row>
    <row r="57" spans="2:9" ht="18" thickTop="1" thickBot="1" x14ac:dyDescent="0.3">
      <c r="B57" s="28" t="s">
        <v>393</v>
      </c>
      <c r="C57" s="28" t="s">
        <v>364</v>
      </c>
      <c r="D57" s="27" t="s">
        <v>23</v>
      </c>
      <c r="E57" s="28" t="s">
        <v>365</v>
      </c>
      <c r="F57" s="28" t="s">
        <v>328</v>
      </c>
      <c r="G57" s="31">
        <v>2018</v>
      </c>
      <c r="H57" s="30" t="s">
        <v>333</v>
      </c>
      <c r="I57" s="28" t="s">
        <v>345</v>
      </c>
    </row>
    <row r="58" spans="2:9" ht="18" thickTop="1" thickBot="1" x14ac:dyDescent="0.3">
      <c r="B58" s="28" t="s">
        <v>394</v>
      </c>
      <c r="C58" s="28" t="s">
        <v>364</v>
      </c>
      <c r="D58" s="27" t="s">
        <v>23</v>
      </c>
      <c r="E58" s="28" t="s">
        <v>365</v>
      </c>
      <c r="F58" s="28" t="s">
        <v>344</v>
      </c>
      <c r="G58" s="31">
        <v>2018</v>
      </c>
      <c r="H58" s="30" t="s">
        <v>333</v>
      </c>
      <c r="I58" s="28" t="s">
        <v>342</v>
      </c>
    </row>
    <row r="59" spans="2:9" ht="18" thickTop="1" thickBot="1" x14ac:dyDescent="0.3">
      <c r="B59" s="28" t="s">
        <v>395</v>
      </c>
      <c r="C59" s="28" t="s">
        <v>369</v>
      </c>
      <c r="D59" s="27" t="s">
        <v>23</v>
      </c>
      <c r="E59" s="28" t="s">
        <v>365</v>
      </c>
      <c r="F59" s="28" t="s">
        <v>344</v>
      </c>
      <c r="G59" s="31">
        <v>2018</v>
      </c>
      <c r="H59" s="30" t="s">
        <v>333</v>
      </c>
      <c r="I59" s="28" t="s">
        <v>342</v>
      </c>
    </row>
    <row r="60" spans="2:9" ht="18" thickTop="1" thickBot="1" x14ac:dyDescent="0.3">
      <c r="B60" s="28" t="s">
        <v>396</v>
      </c>
      <c r="C60" s="28" t="s">
        <v>364</v>
      </c>
      <c r="D60" s="27" t="s">
        <v>23</v>
      </c>
      <c r="E60" s="28" t="s">
        <v>365</v>
      </c>
      <c r="F60" s="28" t="s">
        <v>344</v>
      </c>
      <c r="G60" s="31">
        <v>2018</v>
      </c>
      <c r="H60" s="30" t="s">
        <v>333</v>
      </c>
      <c r="I60" s="28" t="s">
        <v>338</v>
      </c>
    </row>
    <row r="61" spans="2:9" ht="18" thickTop="1" thickBot="1" x14ac:dyDescent="0.3">
      <c r="B61" s="28" t="s">
        <v>397</v>
      </c>
      <c r="C61" s="28" t="s">
        <v>364</v>
      </c>
      <c r="D61" s="27" t="s">
        <v>23</v>
      </c>
      <c r="E61" s="28" t="s">
        <v>365</v>
      </c>
      <c r="F61" s="28" t="s">
        <v>344</v>
      </c>
      <c r="G61" s="31">
        <v>2018</v>
      </c>
      <c r="H61" s="30" t="s">
        <v>333</v>
      </c>
      <c r="I61" s="28" t="s">
        <v>338</v>
      </c>
    </row>
    <row r="62" spans="2:9" ht="18" thickTop="1" thickBot="1" x14ac:dyDescent="0.3">
      <c r="B62" s="28" t="s">
        <v>398</v>
      </c>
      <c r="C62" s="28" t="s">
        <v>369</v>
      </c>
      <c r="D62" s="27" t="s">
        <v>23</v>
      </c>
      <c r="E62" s="28" t="s">
        <v>365</v>
      </c>
      <c r="F62" s="28" t="s">
        <v>344</v>
      </c>
      <c r="G62" s="31">
        <v>2018</v>
      </c>
      <c r="H62" s="30" t="s">
        <v>333</v>
      </c>
      <c r="I62" s="28" t="s">
        <v>367</v>
      </c>
    </row>
    <row r="63" spans="2:9" ht="18" thickTop="1" thickBot="1" x14ac:dyDescent="0.3">
      <c r="B63" s="28" t="s">
        <v>399</v>
      </c>
      <c r="C63" s="28" t="s">
        <v>364</v>
      </c>
      <c r="D63" s="27" t="s">
        <v>23</v>
      </c>
      <c r="E63" s="28" t="s">
        <v>365</v>
      </c>
      <c r="F63" s="28" t="s">
        <v>344</v>
      </c>
      <c r="G63" s="31">
        <v>2018</v>
      </c>
      <c r="H63" s="30" t="s">
        <v>333</v>
      </c>
      <c r="I63" s="28" t="s">
        <v>400</v>
      </c>
    </row>
    <row r="64" spans="2:9" ht="18" thickTop="1" thickBot="1" x14ac:dyDescent="0.3">
      <c r="B64" s="28" t="s">
        <v>401</v>
      </c>
      <c r="C64" s="28" t="s">
        <v>369</v>
      </c>
      <c r="D64" s="27" t="s">
        <v>23</v>
      </c>
      <c r="E64" s="28" t="s">
        <v>365</v>
      </c>
      <c r="F64" s="28" t="s">
        <v>348</v>
      </c>
      <c r="G64" s="31">
        <v>2018</v>
      </c>
      <c r="H64" s="30" t="s">
        <v>333</v>
      </c>
      <c r="I64" s="28" t="s">
        <v>338</v>
      </c>
    </row>
    <row r="65" spans="2:9" ht="18" thickTop="1" thickBot="1" x14ac:dyDescent="0.3">
      <c r="B65" s="28" t="s">
        <v>402</v>
      </c>
      <c r="C65" s="28" t="s">
        <v>369</v>
      </c>
      <c r="D65" s="27" t="s">
        <v>23</v>
      </c>
      <c r="E65" s="28" t="s">
        <v>365</v>
      </c>
      <c r="F65" s="28" t="s">
        <v>332</v>
      </c>
      <c r="G65" s="31">
        <v>2018</v>
      </c>
      <c r="H65" s="30" t="s">
        <v>333</v>
      </c>
      <c r="I65" s="28" t="s">
        <v>338</v>
      </c>
    </row>
    <row r="66" spans="2:9" ht="18" thickTop="1" thickBot="1" x14ac:dyDescent="0.3">
      <c r="B66" s="28" t="s">
        <v>403</v>
      </c>
      <c r="C66" s="28" t="s">
        <v>364</v>
      </c>
      <c r="D66" s="27" t="s">
        <v>23</v>
      </c>
      <c r="E66" s="28" t="s">
        <v>365</v>
      </c>
      <c r="F66" s="28" t="s">
        <v>344</v>
      </c>
      <c r="G66" s="31">
        <v>2018</v>
      </c>
      <c r="H66" s="30" t="s">
        <v>333</v>
      </c>
      <c r="I66" s="28" t="s">
        <v>400</v>
      </c>
    </row>
    <row r="67" spans="2:9" ht="18" thickTop="1" thickBot="1" x14ac:dyDescent="0.3">
      <c r="B67" s="28" t="s">
        <v>404</v>
      </c>
      <c r="C67" s="28" t="s">
        <v>364</v>
      </c>
      <c r="D67" s="27" t="s">
        <v>23</v>
      </c>
      <c r="E67" s="28" t="s">
        <v>365</v>
      </c>
      <c r="F67" s="28" t="s">
        <v>344</v>
      </c>
      <c r="G67" s="31">
        <v>2018</v>
      </c>
      <c r="H67" s="30" t="s">
        <v>333</v>
      </c>
      <c r="I67" s="28" t="s">
        <v>338</v>
      </c>
    </row>
    <row r="68" spans="2:9" ht="18" thickTop="1" thickBot="1" x14ac:dyDescent="0.3">
      <c r="B68" s="28" t="s">
        <v>405</v>
      </c>
      <c r="C68" s="28" t="s">
        <v>364</v>
      </c>
      <c r="D68" s="27" t="s">
        <v>23</v>
      </c>
      <c r="E68" s="28" t="s">
        <v>365</v>
      </c>
      <c r="F68" s="28" t="s">
        <v>328</v>
      </c>
      <c r="G68" s="31">
        <v>2018</v>
      </c>
      <c r="H68" s="30" t="s">
        <v>333</v>
      </c>
      <c r="I68" s="28" t="s">
        <v>338</v>
      </c>
    </row>
    <row r="69" spans="2:9" ht="18" thickTop="1" thickBot="1" x14ac:dyDescent="0.3">
      <c r="B69" s="28" t="s">
        <v>406</v>
      </c>
      <c r="C69" s="28" t="s">
        <v>364</v>
      </c>
      <c r="D69" s="27" t="s">
        <v>23</v>
      </c>
      <c r="E69" s="28" t="s">
        <v>365</v>
      </c>
      <c r="F69" s="28" t="s">
        <v>348</v>
      </c>
      <c r="G69" s="31">
        <v>2018</v>
      </c>
      <c r="H69" s="30" t="s">
        <v>333</v>
      </c>
      <c r="I69" s="28" t="s">
        <v>367</v>
      </c>
    </row>
    <row r="70" spans="2:9" ht="18" thickTop="1" thickBot="1" x14ac:dyDescent="0.3">
      <c r="B70" s="28" t="s">
        <v>407</v>
      </c>
      <c r="C70" s="28" t="s">
        <v>364</v>
      </c>
      <c r="D70" s="27" t="s">
        <v>23</v>
      </c>
      <c r="E70" s="28" t="s">
        <v>365</v>
      </c>
      <c r="F70" s="28" t="s">
        <v>344</v>
      </c>
      <c r="G70" s="31">
        <v>2018</v>
      </c>
      <c r="H70" s="30" t="s">
        <v>329</v>
      </c>
      <c r="I70" s="28" t="s">
        <v>357</v>
      </c>
    </row>
    <row r="71" spans="2:9" ht="18" thickTop="1" thickBot="1" x14ac:dyDescent="0.3">
      <c r="B71" s="32" t="s">
        <v>408</v>
      </c>
      <c r="C71" s="28" t="s">
        <v>364</v>
      </c>
      <c r="D71" s="27" t="s">
        <v>23</v>
      </c>
      <c r="E71" s="28" t="s">
        <v>365</v>
      </c>
      <c r="F71" s="28" t="s">
        <v>344</v>
      </c>
      <c r="G71" s="31">
        <v>2017</v>
      </c>
      <c r="H71" s="30" t="s">
        <v>333</v>
      </c>
      <c r="I71" s="28" t="s">
        <v>338</v>
      </c>
    </row>
    <row r="72" spans="2:9" ht="18" thickTop="1" thickBot="1" x14ac:dyDescent="0.3">
      <c r="B72" s="32" t="s">
        <v>409</v>
      </c>
      <c r="C72" s="28" t="s">
        <v>364</v>
      </c>
      <c r="D72" s="27" t="s">
        <v>23</v>
      </c>
      <c r="E72" s="28" t="s">
        <v>365</v>
      </c>
      <c r="F72" s="28" t="s">
        <v>348</v>
      </c>
      <c r="G72" s="31">
        <v>2017</v>
      </c>
      <c r="H72" s="30" t="s">
        <v>333</v>
      </c>
      <c r="I72" s="28" t="s">
        <v>367</v>
      </c>
    </row>
    <row r="73" spans="2:9" ht="18" thickTop="1" thickBot="1" x14ac:dyDescent="0.3">
      <c r="B73" s="32" t="s">
        <v>410</v>
      </c>
      <c r="C73" s="28" t="s">
        <v>364</v>
      </c>
      <c r="D73" s="27" t="s">
        <v>23</v>
      </c>
      <c r="E73" s="28" t="s">
        <v>365</v>
      </c>
      <c r="F73" s="28" t="s">
        <v>328</v>
      </c>
      <c r="G73" s="31">
        <v>2017</v>
      </c>
      <c r="H73" s="30" t="s">
        <v>333</v>
      </c>
      <c r="I73" s="28" t="s">
        <v>400</v>
      </c>
    </row>
    <row r="74" spans="2:9" ht="18" thickTop="1" thickBot="1" x14ac:dyDescent="0.3">
      <c r="B74" s="32" t="s">
        <v>411</v>
      </c>
      <c r="C74" s="28" t="s">
        <v>364</v>
      </c>
      <c r="D74" s="27" t="s">
        <v>23</v>
      </c>
      <c r="E74" s="28" t="s">
        <v>365</v>
      </c>
      <c r="F74" s="28" t="s">
        <v>344</v>
      </c>
      <c r="G74" s="31">
        <v>2017</v>
      </c>
      <c r="H74" s="30" t="s">
        <v>333</v>
      </c>
      <c r="I74" s="28" t="s">
        <v>338</v>
      </c>
    </row>
    <row r="75" spans="2:9" ht="18" thickTop="1" thickBot="1" x14ac:dyDescent="0.3">
      <c r="B75" s="32" t="s">
        <v>412</v>
      </c>
      <c r="C75" s="28" t="s">
        <v>364</v>
      </c>
      <c r="D75" s="27" t="s">
        <v>23</v>
      </c>
      <c r="E75" s="28" t="s">
        <v>365</v>
      </c>
      <c r="F75" s="28" t="s">
        <v>332</v>
      </c>
      <c r="G75" s="31">
        <v>2017</v>
      </c>
      <c r="H75" s="30" t="s">
        <v>333</v>
      </c>
      <c r="I75" s="28" t="s">
        <v>367</v>
      </c>
    </row>
    <row r="76" spans="2:9" ht="18" thickTop="1" thickBot="1" x14ac:dyDescent="0.3">
      <c r="B76" s="32" t="s">
        <v>413</v>
      </c>
      <c r="C76" s="28" t="s">
        <v>364</v>
      </c>
      <c r="D76" s="27" t="s">
        <v>23</v>
      </c>
      <c r="E76" s="28" t="s">
        <v>365</v>
      </c>
      <c r="F76" s="28" t="s">
        <v>352</v>
      </c>
      <c r="G76" s="31">
        <v>2017</v>
      </c>
      <c r="H76" s="30" t="s">
        <v>333</v>
      </c>
      <c r="I76" s="28" t="s">
        <v>338</v>
      </c>
    </row>
    <row r="77" spans="2:9" ht="18" thickTop="1" thickBot="1" x14ac:dyDescent="0.3">
      <c r="B77" s="32" t="s">
        <v>414</v>
      </c>
      <c r="C77" s="28" t="s">
        <v>364</v>
      </c>
      <c r="D77" s="27" t="s">
        <v>23</v>
      </c>
      <c r="E77" s="28" t="s">
        <v>365</v>
      </c>
      <c r="F77" s="28" t="s">
        <v>344</v>
      </c>
      <c r="G77" s="31">
        <v>2017</v>
      </c>
      <c r="H77" s="30" t="s">
        <v>333</v>
      </c>
      <c r="I77" s="28" t="s">
        <v>367</v>
      </c>
    </row>
    <row r="78" spans="2:9" ht="18" thickTop="1" thickBot="1" x14ac:dyDescent="0.3">
      <c r="B78" s="32" t="s">
        <v>415</v>
      </c>
      <c r="C78" s="28" t="s">
        <v>369</v>
      </c>
      <c r="D78" s="27" t="s">
        <v>23</v>
      </c>
      <c r="E78" s="28" t="s">
        <v>365</v>
      </c>
      <c r="F78" s="28" t="s">
        <v>344</v>
      </c>
      <c r="G78" s="31">
        <v>2017</v>
      </c>
      <c r="H78" s="30" t="s">
        <v>333</v>
      </c>
      <c r="I78" s="28" t="s">
        <v>338</v>
      </c>
    </row>
    <row r="79" spans="2:9" ht="18" thickTop="1" thickBot="1" x14ac:dyDescent="0.3">
      <c r="B79" s="32" t="s">
        <v>416</v>
      </c>
      <c r="C79" s="28" t="s">
        <v>369</v>
      </c>
      <c r="D79" s="27" t="s">
        <v>23</v>
      </c>
      <c r="E79" s="28" t="s">
        <v>365</v>
      </c>
      <c r="F79" s="28" t="s">
        <v>328</v>
      </c>
      <c r="G79" s="31">
        <v>2017</v>
      </c>
      <c r="H79" s="30" t="s">
        <v>333</v>
      </c>
      <c r="I79" s="28" t="s">
        <v>367</v>
      </c>
    </row>
    <row r="80" spans="2:9" ht="18" thickTop="1" thickBot="1" x14ac:dyDescent="0.3">
      <c r="B80" s="32" t="s">
        <v>417</v>
      </c>
      <c r="C80" s="28" t="s">
        <v>364</v>
      </c>
      <c r="D80" s="27" t="s">
        <v>23</v>
      </c>
      <c r="E80" s="28" t="s">
        <v>365</v>
      </c>
      <c r="F80" s="28" t="s">
        <v>344</v>
      </c>
      <c r="G80" s="31">
        <v>2017</v>
      </c>
      <c r="H80" s="30" t="s">
        <v>333</v>
      </c>
      <c r="I80" s="28" t="s">
        <v>338</v>
      </c>
    </row>
    <row r="81" spans="2:9" ht="18" thickTop="1" thickBot="1" x14ac:dyDescent="0.3">
      <c r="B81" s="32" t="s">
        <v>418</v>
      </c>
      <c r="C81" s="28" t="s">
        <v>364</v>
      </c>
      <c r="D81" s="27" t="s">
        <v>23</v>
      </c>
      <c r="E81" s="28" t="s">
        <v>365</v>
      </c>
      <c r="F81" s="28" t="s">
        <v>344</v>
      </c>
      <c r="G81" s="31">
        <v>2017</v>
      </c>
      <c r="H81" s="30" t="s">
        <v>333</v>
      </c>
      <c r="I81" s="28" t="s">
        <v>338</v>
      </c>
    </row>
    <row r="82" spans="2:9" ht="18" thickTop="1" thickBot="1" x14ac:dyDescent="0.3">
      <c r="B82" s="32" t="s">
        <v>419</v>
      </c>
      <c r="C82" s="28" t="s">
        <v>364</v>
      </c>
      <c r="D82" s="27" t="s">
        <v>23</v>
      </c>
      <c r="E82" s="28" t="s">
        <v>365</v>
      </c>
      <c r="F82" s="28" t="s">
        <v>344</v>
      </c>
      <c r="G82" s="31">
        <v>2017</v>
      </c>
      <c r="H82" s="30" t="s">
        <v>333</v>
      </c>
      <c r="I82" s="28" t="s">
        <v>367</v>
      </c>
    </row>
    <row r="83" spans="2:9" ht="18" thickTop="1" thickBot="1" x14ac:dyDescent="0.3">
      <c r="B83" s="32" t="s">
        <v>420</v>
      </c>
      <c r="C83" s="28" t="s">
        <v>369</v>
      </c>
      <c r="D83" s="27" t="s">
        <v>23</v>
      </c>
      <c r="E83" s="28" t="s">
        <v>365</v>
      </c>
      <c r="F83" s="28" t="s">
        <v>344</v>
      </c>
      <c r="G83" s="31">
        <v>2017</v>
      </c>
      <c r="H83" s="30" t="s">
        <v>333</v>
      </c>
      <c r="I83" s="28" t="s">
        <v>338</v>
      </c>
    </row>
    <row r="84" spans="2:9" ht="18" thickTop="1" thickBot="1" x14ac:dyDescent="0.3">
      <c r="B84" s="32" t="s">
        <v>421</v>
      </c>
      <c r="C84" s="28" t="s">
        <v>364</v>
      </c>
      <c r="D84" s="27" t="s">
        <v>23</v>
      </c>
      <c r="E84" s="28" t="s">
        <v>365</v>
      </c>
      <c r="F84" s="28" t="s">
        <v>328</v>
      </c>
      <c r="G84" s="31">
        <v>2017</v>
      </c>
      <c r="H84" s="30" t="s">
        <v>333</v>
      </c>
      <c r="I84" s="28" t="s">
        <v>342</v>
      </c>
    </row>
    <row r="85" spans="2:9" ht="18" thickTop="1" thickBot="1" x14ac:dyDescent="0.3">
      <c r="B85" s="32" t="s">
        <v>422</v>
      </c>
      <c r="C85" s="28" t="s">
        <v>369</v>
      </c>
      <c r="D85" s="27" t="s">
        <v>23</v>
      </c>
      <c r="E85" s="28" t="s">
        <v>365</v>
      </c>
      <c r="F85" s="28" t="s">
        <v>328</v>
      </c>
      <c r="G85" s="31">
        <v>2017</v>
      </c>
      <c r="H85" s="30" t="s">
        <v>333</v>
      </c>
      <c r="I85" s="28" t="s">
        <v>338</v>
      </c>
    </row>
    <row r="86" spans="2:9" ht="18" thickTop="1" thickBot="1" x14ac:dyDescent="0.3">
      <c r="B86" s="32" t="s">
        <v>423</v>
      </c>
      <c r="C86" s="28" t="s">
        <v>369</v>
      </c>
      <c r="D86" s="27" t="s">
        <v>23</v>
      </c>
      <c r="E86" s="28" t="s">
        <v>365</v>
      </c>
      <c r="F86" s="28" t="s">
        <v>344</v>
      </c>
      <c r="G86" s="31">
        <v>2017</v>
      </c>
      <c r="H86" s="30" t="s">
        <v>333</v>
      </c>
      <c r="I86" s="28" t="s">
        <v>342</v>
      </c>
    </row>
    <row r="87" spans="2:9" ht="18" thickTop="1" thickBot="1" x14ac:dyDescent="0.3">
      <c r="B87" s="32" t="s">
        <v>424</v>
      </c>
      <c r="C87" s="28" t="s">
        <v>364</v>
      </c>
      <c r="D87" s="27" t="s">
        <v>23</v>
      </c>
      <c r="E87" s="28" t="s">
        <v>365</v>
      </c>
      <c r="F87" s="28" t="s">
        <v>344</v>
      </c>
      <c r="G87" s="31">
        <v>2016</v>
      </c>
      <c r="H87" s="30" t="s">
        <v>333</v>
      </c>
      <c r="I87" s="28" t="s">
        <v>338</v>
      </c>
    </row>
    <row r="88" spans="2:9" ht="18" thickTop="1" thickBot="1" x14ac:dyDescent="0.3">
      <c r="B88" s="32" t="s">
        <v>425</v>
      </c>
      <c r="C88" s="28" t="s">
        <v>364</v>
      </c>
      <c r="D88" s="27" t="s">
        <v>23</v>
      </c>
      <c r="E88" s="28" t="s">
        <v>365</v>
      </c>
      <c r="F88" s="28" t="s">
        <v>344</v>
      </c>
      <c r="G88" s="31">
        <v>2016</v>
      </c>
      <c r="H88" s="30" t="s">
        <v>333</v>
      </c>
      <c r="I88" s="28" t="s">
        <v>338</v>
      </c>
    </row>
    <row r="89" spans="2:9" ht="18" thickTop="1" thickBot="1" x14ac:dyDescent="0.3">
      <c r="B89" s="32" t="s">
        <v>426</v>
      </c>
      <c r="C89" s="28" t="s">
        <v>364</v>
      </c>
      <c r="D89" s="27" t="s">
        <v>23</v>
      </c>
      <c r="E89" s="28" t="s">
        <v>365</v>
      </c>
      <c r="F89" s="28" t="s">
        <v>344</v>
      </c>
      <c r="G89" s="31">
        <v>2016</v>
      </c>
      <c r="H89" s="30" t="s">
        <v>333</v>
      </c>
      <c r="I89" s="28" t="s">
        <v>400</v>
      </c>
    </row>
    <row r="90" spans="2:9" ht="18" thickTop="1" thickBot="1" x14ac:dyDescent="0.3">
      <c r="B90" s="32" t="s">
        <v>427</v>
      </c>
      <c r="C90" s="28" t="s">
        <v>369</v>
      </c>
      <c r="D90" s="27" t="s">
        <v>23</v>
      </c>
      <c r="E90" s="28" t="s">
        <v>365</v>
      </c>
      <c r="F90" s="28" t="s">
        <v>344</v>
      </c>
      <c r="G90" s="31">
        <v>2016</v>
      </c>
      <c r="H90" s="30" t="s">
        <v>333</v>
      </c>
      <c r="I90" s="28" t="s">
        <v>338</v>
      </c>
    </row>
    <row r="91" spans="2:9" ht="18" thickTop="1" thickBot="1" x14ac:dyDescent="0.3">
      <c r="B91" s="32" t="s">
        <v>428</v>
      </c>
      <c r="C91" s="28" t="s">
        <v>364</v>
      </c>
      <c r="D91" s="27" t="s">
        <v>23</v>
      </c>
      <c r="E91" s="28" t="s">
        <v>365</v>
      </c>
      <c r="F91" s="28" t="s">
        <v>344</v>
      </c>
      <c r="G91" s="31">
        <v>2016</v>
      </c>
      <c r="H91" s="30" t="s">
        <v>333</v>
      </c>
      <c r="I91" s="28" t="s">
        <v>367</v>
      </c>
    </row>
    <row r="92" spans="2:9" ht="18" thickTop="1" thickBot="1" x14ac:dyDescent="0.3">
      <c r="B92" s="28" t="s">
        <v>429</v>
      </c>
      <c r="C92" s="28" t="s">
        <v>364</v>
      </c>
      <c r="D92" s="27" t="s">
        <v>23</v>
      </c>
      <c r="E92" s="28" t="s">
        <v>430</v>
      </c>
      <c r="F92" s="28" t="s">
        <v>344</v>
      </c>
      <c r="G92" s="31">
        <v>2021</v>
      </c>
      <c r="H92" s="30" t="s">
        <v>333</v>
      </c>
      <c r="I92" s="28" t="s">
        <v>355</v>
      </c>
    </row>
    <row r="93" spans="2:9" ht="18" thickTop="1" thickBot="1" x14ac:dyDescent="0.3">
      <c r="B93" s="28" t="s">
        <v>431</v>
      </c>
      <c r="C93" s="28" t="s">
        <v>364</v>
      </c>
      <c r="D93" s="27" t="s">
        <v>23</v>
      </c>
      <c r="E93" s="28" t="s">
        <v>430</v>
      </c>
      <c r="F93" s="28" t="s">
        <v>344</v>
      </c>
      <c r="G93" s="31">
        <v>2020</v>
      </c>
      <c r="H93" s="30" t="s">
        <v>333</v>
      </c>
      <c r="I93" s="28" t="s">
        <v>355</v>
      </c>
    </row>
    <row r="94" spans="2:9" ht="18" thickTop="1" thickBot="1" x14ac:dyDescent="0.3">
      <c r="B94" s="28" t="s">
        <v>432</v>
      </c>
      <c r="C94" s="28" t="s">
        <v>364</v>
      </c>
      <c r="D94" s="27" t="s">
        <v>23</v>
      </c>
      <c r="E94" s="28" t="s">
        <v>430</v>
      </c>
      <c r="F94" s="28" t="s">
        <v>344</v>
      </c>
      <c r="G94" s="31">
        <v>2020</v>
      </c>
      <c r="H94" s="30" t="s">
        <v>333</v>
      </c>
      <c r="I94" s="28" t="s">
        <v>355</v>
      </c>
    </row>
    <row r="95" spans="2:9" ht="18" thickTop="1" thickBot="1" x14ac:dyDescent="0.3">
      <c r="B95" s="28" t="s">
        <v>433</v>
      </c>
      <c r="C95" s="28" t="s">
        <v>364</v>
      </c>
      <c r="D95" s="27" t="s">
        <v>23</v>
      </c>
      <c r="E95" s="28" t="s">
        <v>430</v>
      </c>
      <c r="F95" s="28" t="s">
        <v>344</v>
      </c>
      <c r="G95" s="31">
        <v>2020</v>
      </c>
      <c r="H95" s="30" t="s">
        <v>333</v>
      </c>
      <c r="I95" s="28" t="s">
        <v>355</v>
      </c>
    </row>
    <row r="96" spans="2:9" ht="18" thickTop="1" thickBot="1" x14ac:dyDescent="0.3">
      <c r="B96" s="28" t="s">
        <v>434</v>
      </c>
      <c r="C96" s="28" t="s">
        <v>364</v>
      </c>
      <c r="D96" s="27" t="s">
        <v>23</v>
      </c>
      <c r="E96" s="28" t="s">
        <v>430</v>
      </c>
      <c r="F96" s="28" t="s">
        <v>344</v>
      </c>
      <c r="G96" s="31">
        <v>2020</v>
      </c>
      <c r="H96" s="30" t="s">
        <v>333</v>
      </c>
      <c r="I96" s="28" t="s">
        <v>435</v>
      </c>
    </row>
    <row r="97" spans="2:9" ht="18" thickTop="1" thickBot="1" x14ac:dyDescent="0.3">
      <c r="B97" s="28" t="s">
        <v>436</v>
      </c>
      <c r="C97" s="28" t="s">
        <v>369</v>
      </c>
      <c r="D97" s="27" t="s">
        <v>23</v>
      </c>
      <c r="E97" s="28" t="s">
        <v>430</v>
      </c>
      <c r="F97" s="28" t="s">
        <v>344</v>
      </c>
      <c r="G97" s="31">
        <v>2020</v>
      </c>
      <c r="H97" s="30" t="s">
        <v>333</v>
      </c>
      <c r="I97" s="28" t="s">
        <v>355</v>
      </c>
    </row>
    <row r="98" spans="2:9" ht="18" thickTop="1" thickBot="1" x14ac:dyDescent="0.3">
      <c r="B98" s="28" t="s">
        <v>437</v>
      </c>
      <c r="C98" s="28" t="s">
        <v>369</v>
      </c>
      <c r="D98" s="27" t="s">
        <v>23</v>
      </c>
      <c r="E98" s="28" t="s">
        <v>430</v>
      </c>
      <c r="F98" s="28" t="s">
        <v>344</v>
      </c>
      <c r="G98" s="31">
        <v>2020</v>
      </c>
      <c r="H98" s="30" t="s">
        <v>333</v>
      </c>
      <c r="I98" s="28" t="s">
        <v>435</v>
      </c>
    </row>
    <row r="99" spans="2:9" ht="18" thickTop="1" thickBot="1" x14ac:dyDescent="0.3">
      <c r="B99" s="32" t="s">
        <v>438</v>
      </c>
      <c r="C99" s="28" t="s">
        <v>369</v>
      </c>
      <c r="D99" s="27" t="s">
        <v>23</v>
      </c>
      <c r="E99" s="28" t="s">
        <v>430</v>
      </c>
      <c r="F99" s="28" t="s">
        <v>344</v>
      </c>
      <c r="G99" s="31">
        <v>2019</v>
      </c>
      <c r="H99" s="30" t="s">
        <v>333</v>
      </c>
      <c r="I99" s="28" t="s">
        <v>355</v>
      </c>
    </row>
    <row r="100" spans="2:9" ht="18" thickTop="1" thickBot="1" x14ac:dyDescent="0.3">
      <c r="B100" s="32" t="s">
        <v>439</v>
      </c>
      <c r="C100" s="28" t="s">
        <v>364</v>
      </c>
      <c r="D100" s="27" t="s">
        <v>23</v>
      </c>
      <c r="E100" s="28" t="s">
        <v>430</v>
      </c>
      <c r="F100" s="28" t="s">
        <v>344</v>
      </c>
      <c r="G100" s="31">
        <v>2019</v>
      </c>
      <c r="H100" s="30" t="s">
        <v>333</v>
      </c>
      <c r="I100" s="28" t="s">
        <v>355</v>
      </c>
    </row>
    <row r="101" spans="2:9" ht="18" thickTop="1" thickBot="1" x14ac:dyDescent="0.3">
      <c r="B101" s="32" t="s">
        <v>440</v>
      </c>
      <c r="C101" s="28" t="s">
        <v>364</v>
      </c>
      <c r="D101" s="27" t="s">
        <v>23</v>
      </c>
      <c r="E101" s="28" t="s">
        <v>430</v>
      </c>
      <c r="F101" s="28" t="s">
        <v>344</v>
      </c>
      <c r="G101" s="31">
        <v>2019</v>
      </c>
      <c r="H101" s="30" t="s">
        <v>333</v>
      </c>
      <c r="I101" s="28" t="s">
        <v>355</v>
      </c>
    </row>
    <row r="102" spans="2:9" ht="18" thickTop="1" thickBot="1" x14ac:dyDescent="0.3">
      <c r="B102" s="32" t="s">
        <v>441</v>
      </c>
      <c r="C102" s="28" t="s">
        <v>369</v>
      </c>
      <c r="D102" s="27" t="s">
        <v>23</v>
      </c>
      <c r="E102" s="28" t="s">
        <v>430</v>
      </c>
      <c r="F102" s="28" t="s">
        <v>336</v>
      </c>
      <c r="G102" s="31">
        <v>2019</v>
      </c>
      <c r="H102" s="30" t="s">
        <v>333</v>
      </c>
      <c r="I102" s="28" t="s">
        <v>355</v>
      </c>
    </row>
    <row r="103" spans="2:9" ht="18" thickTop="1" thickBot="1" x14ac:dyDescent="0.3">
      <c r="B103" s="32" t="s">
        <v>442</v>
      </c>
      <c r="C103" s="28" t="s">
        <v>364</v>
      </c>
      <c r="D103" s="27" t="s">
        <v>23</v>
      </c>
      <c r="E103" s="28" t="s">
        <v>430</v>
      </c>
      <c r="F103" s="28" t="s">
        <v>344</v>
      </c>
      <c r="G103" s="31">
        <v>2019</v>
      </c>
      <c r="H103" s="30" t="s">
        <v>333</v>
      </c>
      <c r="I103" s="28" t="s">
        <v>435</v>
      </c>
    </row>
    <row r="104" spans="2:9" ht="18" thickTop="1" thickBot="1" x14ac:dyDescent="0.3">
      <c r="B104" s="32" t="s">
        <v>443</v>
      </c>
      <c r="C104" s="28" t="s">
        <v>364</v>
      </c>
      <c r="D104" s="27" t="s">
        <v>23</v>
      </c>
      <c r="E104" s="28" t="s">
        <v>430</v>
      </c>
      <c r="F104" s="28" t="s">
        <v>344</v>
      </c>
      <c r="G104" s="31">
        <v>2019</v>
      </c>
      <c r="H104" s="30" t="s">
        <v>333</v>
      </c>
      <c r="I104" s="28" t="s">
        <v>355</v>
      </c>
    </row>
    <row r="105" spans="2:9" ht="18" thickTop="1" thickBot="1" x14ac:dyDescent="0.3">
      <c r="B105" s="32" t="s">
        <v>444</v>
      </c>
      <c r="C105" s="28" t="s">
        <v>364</v>
      </c>
      <c r="D105" s="27" t="s">
        <v>23</v>
      </c>
      <c r="E105" s="28" t="s">
        <v>430</v>
      </c>
      <c r="F105" s="28" t="s">
        <v>344</v>
      </c>
      <c r="G105" s="31">
        <v>2019</v>
      </c>
      <c r="H105" s="30" t="s">
        <v>333</v>
      </c>
      <c r="I105" s="28" t="s">
        <v>355</v>
      </c>
    </row>
    <row r="106" spans="2:9" ht="18" thickTop="1" thickBot="1" x14ac:dyDescent="0.3">
      <c r="B106" s="32" t="s">
        <v>445</v>
      </c>
      <c r="C106" s="28" t="s">
        <v>369</v>
      </c>
      <c r="D106" s="27" t="s">
        <v>23</v>
      </c>
      <c r="E106" s="28" t="s">
        <v>430</v>
      </c>
      <c r="F106" s="28" t="s">
        <v>344</v>
      </c>
      <c r="G106" s="31">
        <v>2019</v>
      </c>
      <c r="H106" s="30" t="s">
        <v>333</v>
      </c>
      <c r="I106" s="28" t="s">
        <v>355</v>
      </c>
    </row>
    <row r="107" spans="2:9" ht="18" thickTop="1" thickBot="1" x14ac:dyDescent="0.3">
      <c r="B107" s="32" t="s">
        <v>446</v>
      </c>
      <c r="C107" s="28" t="s">
        <v>364</v>
      </c>
      <c r="D107" s="27" t="s">
        <v>23</v>
      </c>
      <c r="E107" s="28" t="s">
        <v>430</v>
      </c>
      <c r="F107" s="28" t="s">
        <v>344</v>
      </c>
      <c r="G107" s="31">
        <v>2019</v>
      </c>
      <c r="H107" s="30" t="s">
        <v>333</v>
      </c>
      <c r="I107" s="28" t="s">
        <v>355</v>
      </c>
    </row>
    <row r="108" spans="2:9" ht="18" thickTop="1" thickBot="1" x14ac:dyDescent="0.3">
      <c r="B108" s="28" t="s">
        <v>447</v>
      </c>
      <c r="C108" s="28" t="s">
        <v>364</v>
      </c>
      <c r="D108" s="27" t="s">
        <v>23</v>
      </c>
      <c r="E108" s="28" t="s">
        <v>430</v>
      </c>
      <c r="F108" s="28" t="s">
        <v>344</v>
      </c>
      <c r="G108" s="31">
        <v>2018</v>
      </c>
      <c r="H108" s="30" t="s">
        <v>333</v>
      </c>
      <c r="I108" s="28" t="s">
        <v>355</v>
      </c>
    </row>
    <row r="109" spans="2:9" ht="18" thickTop="1" thickBot="1" x14ac:dyDescent="0.3">
      <c r="B109" s="28" t="s">
        <v>448</v>
      </c>
      <c r="C109" s="28" t="s">
        <v>369</v>
      </c>
      <c r="D109" s="27" t="s">
        <v>23</v>
      </c>
      <c r="E109" s="28" t="s">
        <v>430</v>
      </c>
      <c r="F109" s="28" t="s">
        <v>344</v>
      </c>
      <c r="G109" s="31">
        <v>2018</v>
      </c>
      <c r="H109" s="30" t="s">
        <v>333</v>
      </c>
      <c r="I109" s="28" t="s">
        <v>355</v>
      </c>
    </row>
    <row r="110" spans="2:9" ht="18" thickTop="1" thickBot="1" x14ac:dyDescent="0.3">
      <c r="B110" s="28" t="s">
        <v>449</v>
      </c>
      <c r="C110" s="28" t="s">
        <v>364</v>
      </c>
      <c r="D110" s="27" t="s">
        <v>23</v>
      </c>
      <c r="E110" s="28" t="s">
        <v>430</v>
      </c>
      <c r="F110" s="28" t="s">
        <v>344</v>
      </c>
      <c r="G110" s="31">
        <v>2018</v>
      </c>
      <c r="H110" s="30" t="s">
        <v>329</v>
      </c>
      <c r="I110" s="28" t="s">
        <v>355</v>
      </c>
    </row>
    <row r="111" spans="2:9" ht="18" thickTop="1" thickBot="1" x14ac:dyDescent="0.3">
      <c r="B111" s="28" t="s">
        <v>450</v>
      </c>
      <c r="C111" s="28" t="s">
        <v>364</v>
      </c>
      <c r="D111" s="27" t="s">
        <v>23</v>
      </c>
      <c r="E111" s="28" t="s">
        <v>430</v>
      </c>
      <c r="F111" s="28" t="s">
        <v>344</v>
      </c>
      <c r="G111" s="31">
        <v>2018</v>
      </c>
      <c r="H111" s="30" t="s">
        <v>333</v>
      </c>
      <c r="I111" s="28" t="s">
        <v>355</v>
      </c>
    </row>
    <row r="112" spans="2:9" ht="17.25" thickTop="1" x14ac:dyDescent="0.25">
      <c r="B112" s="32" t="s">
        <v>451</v>
      </c>
      <c r="C112" s="28" t="s">
        <v>364</v>
      </c>
      <c r="D112" s="27" t="s">
        <v>23</v>
      </c>
      <c r="E112" s="28" t="s">
        <v>430</v>
      </c>
      <c r="F112" s="28" t="s">
        <v>344</v>
      </c>
      <c r="G112" s="31">
        <v>2017</v>
      </c>
      <c r="H112" s="30" t="s">
        <v>333</v>
      </c>
      <c r="I112" s="28" t="s">
        <v>355</v>
      </c>
    </row>
    <row r="113" spans="2:9" ht="16.5" x14ac:dyDescent="0.25">
      <c r="B113" s="28" t="s">
        <v>452</v>
      </c>
      <c r="C113" s="28" t="s">
        <v>364</v>
      </c>
      <c r="D113" s="28" t="s">
        <v>22</v>
      </c>
      <c r="E113" s="28" t="s">
        <v>453</v>
      </c>
      <c r="F113" s="28" t="s">
        <v>344</v>
      </c>
      <c r="G113" s="31">
        <v>2021</v>
      </c>
      <c r="H113" s="30" t="s">
        <v>333</v>
      </c>
      <c r="I113" s="28" t="s">
        <v>357</v>
      </c>
    </row>
    <row r="114" spans="2:9" ht="16.5" x14ac:dyDescent="0.25">
      <c r="B114" s="28" t="s">
        <v>454</v>
      </c>
      <c r="C114" s="28" t="s">
        <v>369</v>
      </c>
      <c r="D114" s="28" t="s">
        <v>22</v>
      </c>
      <c r="E114" s="28" t="s">
        <v>453</v>
      </c>
      <c r="F114" s="28" t="s">
        <v>344</v>
      </c>
      <c r="G114" s="31">
        <v>2021</v>
      </c>
      <c r="H114" s="30" t="s">
        <v>333</v>
      </c>
      <c r="I114" s="28" t="s">
        <v>357</v>
      </c>
    </row>
    <row r="115" spans="2:9" ht="16.5" x14ac:dyDescent="0.25">
      <c r="B115" s="28" t="s">
        <v>455</v>
      </c>
      <c r="C115" s="28" t="s">
        <v>364</v>
      </c>
      <c r="D115" s="28" t="s">
        <v>22</v>
      </c>
      <c r="E115" s="28" t="s">
        <v>453</v>
      </c>
      <c r="F115" s="28" t="s">
        <v>344</v>
      </c>
      <c r="G115" s="31">
        <v>2021</v>
      </c>
      <c r="H115" s="30" t="s">
        <v>333</v>
      </c>
      <c r="I115" s="28" t="s">
        <v>357</v>
      </c>
    </row>
    <row r="116" spans="2:9" ht="16.5" x14ac:dyDescent="0.25">
      <c r="B116" s="28" t="s">
        <v>456</v>
      </c>
      <c r="C116" s="28" t="s">
        <v>369</v>
      </c>
      <c r="D116" s="28" t="s">
        <v>22</v>
      </c>
      <c r="E116" s="28" t="s">
        <v>453</v>
      </c>
      <c r="F116" s="28" t="s">
        <v>344</v>
      </c>
      <c r="G116" s="31">
        <v>2020</v>
      </c>
      <c r="H116" s="30" t="s">
        <v>333</v>
      </c>
      <c r="I116" s="28" t="s">
        <v>338</v>
      </c>
    </row>
    <row r="117" spans="2:9" ht="16.5" x14ac:dyDescent="0.25">
      <c r="B117" s="28" t="s">
        <v>457</v>
      </c>
      <c r="C117" s="28" t="s">
        <v>364</v>
      </c>
      <c r="D117" s="28" t="s">
        <v>22</v>
      </c>
      <c r="E117" s="28" t="s">
        <v>453</v>
      </c>
      <c r="F117" s="28" t="s">
        <v>344</v>
      </c>
      <c r="G117" s="31">
        <v>2020</v>
      </c>
      <c r="H117" s="30" t="s">
        <v>333</v>
      </c>
      <c r="I117" s="28" t="s">
        <v>338</v>
      </c>
    </row>
    <row r="118" spans="2:9" ht="16.5" x14ac:dyDescent="0.25">
      <c r="B118" s="28" t="s">
        <v>458</v>
      </c>
      <c r="C118" s="28" t="s">
        <v>364</v>
      </c>
      <c r="D118" s="28" t="s">
        <v>22</v>
      </c>
      <c r="E118" s="28" t="s">
        <v>453</v>
      </c>
      <c r="F118" s="28" t="s">
        <v>344</v>
      </c>
      <c r="G118" s="31">
        <v>2020</v>
      </c>
      <c r="H118" s="30" t="s">
        <v>333</v>
      </c>
      <c r="I118" s="28" t="s">
        <v>345</v>
      </c>
    </row>
    <row r="119" spans="2:9" ht="16.5" x14ac:dyDescent="0.25">
      <c r="B119" s="28" t="s">
        <v>459</v>
      </c>
      <c r="C119" s="28" t="s">
        <v>364</v>
      </c>
      <c r="D119" s="28" t="s">
        <v>22</v>
      </c>
      <c r="E119" s="28" t="s">
        <v>453</v>
      </c>
      <c r="F119" s="28" t="s">
        <v>340</v>
      </c>
      <c r="G119" s="31">
        <v>2020</v>
      </c>
      <c r="H119" s="30" t="s">
        <v>333</v>
      </c>
      <c r="I119" s="28" t="s">
        <v>338</v>
      </c>
    </row>
    <row r="120" spans="2:9" ht="16.5" x14ac:dyDescent="0.25">
      <c r="B120" s="28" t="s">
        <v>460</v>
      </c>
      <c r="C120" s="28" t="s">
        <v>364</v>
      </c>
      <c r="D120" s="28" t="s">
        <v>22</v>
      </c>
      <c r="E120" s="28" t="s">
        <v>453</v>
      </c>
      <c r="F120" s="28" t="s">
        <v>344</v>
      </c>
      <c r="G120" s="31">
        <v>2020</v>
      </c>
      <c r="H120" s="30" t="s">
        <v>333</v>
      </c>
      <c r="I120" s="28" t="s">
        <v>338</v>
      </c>
    </row>
    <row r="121" spans="2:9" ht="16.5" x14ac:dyDescent="0.25">
      <c r="B121" s="28" t="s">
        <v>461</v>
      </c>
      <c r="C121" s="28" t="s">
        <v>364</v>
      </c>
      <c r="D121" s="28" t="s">
        <v>22</v>
      </c>
      <c r="E121" s="28" t="s">
        <v>453</v>
      </c>
      <c r="F121" s="28" t="s">
        <v>344</v>
      </c>
      <c r="G121" s="31">
        <v>2020</v>
      </c>
      <c r="H121" s="30" t="s">
        <v>333</v>
      </c>
      <c r="I121" s="28" t="s">
        <v>338</v>
      </c>
    </row>
    <row r="122" spans="2:9" ht="16.5" x14ac:dyDescent="0.25">
      <c r="B122" s="28" t="s">
        <v>462</v>
      </c>
      <c r="C122" s="28" t="s">
        <v>364</v>
      </c>
      <c r="D122" s="28" t="s">
        <v>22</v>
      </c>
      <c r="E122" s="28" t="s">
        <v>453</v>
      </c>
      <c r="F122" s="28" t="s">
        <v>344</v>
      </c>
      <c r="G122" s="31">
        <v>2020</v>
      </c>
      <c r="H122" s="30" t="s">
        <v>333</v>
      </c>
      <c r="I122" s="28" t="s">
        <v>367</v>
      </c>
    </row>
    <row r="123" spans="2:9" ht="16.5" x14ac:dyDescent="0.25">
      <c r="B123" s="28" t="s">
        <v>463</v>
      </c>
      <c r="C123" s="28" t="s">
        <v>369</v>
      </c>
      <c r="D123" s="28" t="s">
        <v>22</v>
      </c>
      <c r="E123" s="28" t="s">
        <v>453</v>
      </c>
      <c r="F123" s="28" t="s">
        <v>328</v>
      </c>
      <c r="G123" s="31">
        <v>2020</v>
      </c>
      <c r="H123" s="30" t="s">
        <v>333</v>
      </c>
      <c r="I123" s="28" t="s">
        <v>338</v>
      </c>
    </row>
    <row r="124" spans="2:9" ht="16.5" x14ac:dyDescent="0.25">
      <c r="B124" s="28" t="s">
        <v>464</v>
      </c>
      <c r="C124" s="28" t="s">
        <v>364</v>
      </c>
      <c r="D124" s="28" t="s">
        <v>22</v>
      </c>
      <c r="E124" s="28" t="s">
        <v>453</v>
      </c>
      <c r="F124" s="28" t="s">
        <v>344</v>
      </c>
      <c r="G124" s="31">
        <v>2020</v>
      </c>
      <c r="H124" s="30" t="s">
        <v>333</v>
      </c>
      <c r="I124" s="28" t="s">
        <v>338</v>
      </c>
    </row>
    <row r="125" spans="2:9" ht="16.5" x14ac:dyDescent="0.25">
      <c r="B125" s="28" t="s">
        <v>465</v>
      </c>
      <c r="C125" s="28" t="s">
        <v>364</v>
      </c>
      <c r="D125" s="28" t="s">
        <v>22</v>
      </c>
      <c r="E125" s="28" t="s">
        <v>453</v>
      </c>
      <c r="F125" s="28" t="s">
        <v>340</v>
      </c>
      <c r="G125" s="31">
        <v>2020</v>
      </c>
      <c r="H125" s="30" t="s">
        <v>333</v>
      </c>
      <c r="I125" s="28" t="s">
        <v>342</v>
      </c>
    </row>
    <row r="126" spans="2:9" ht="16.5" x14ac:dyDescent="0.25">
      <c r="B126" s="28" t="s">
        <v>466</v>
      </c>
      <c r="C126" s="28" t="s">
        <v>364</v>
      </c>
      <c r="D126" s="28" t="s">
        <v>22</v>
      </c>
      <c r="E126" s="28" t="s">
        <v>453</v>
      </c>
      <c r="F126" s="28" t="s">
        <v>328</v>
      </c>
      <c r="G126" s="31">
        <v>2020</v>
      </c>
      <c r="H126" s="30" t="s">
        <v>333</v>
      </c>
      <c r="I126" s="28" t="s">
        <v>338</v>
      </c>
    </row>
    <row r="127" spans="2:9" ht="16.5" x14ac:dyDescent="0.25">
      <c r="B127" s="28" t="s">
        <v>467</v>
      </c>
      <c r="C127" s="28" t="s">
        <v>364</v>
      </c>
      <c r="D127" s="28" t="s">
        <v>22</v>
      </c>
      <c r="E127" s="28" t="s">
        <v>453</v>
      </c>
      <c r="F127" s="28" t="s">
        <v>344</v>
      </c>
      <c r="G127" s="31">
        <v>2020</v>
      </c>
      <c r="H127" s="30" t="s">
        <v>329</v>
      </c>
      <c r="I127" s="28" t="s">
        <v>338</v>
      </c>
    </row>
    <row r="128" spans="2:9" ht="16.5" x14ac:dyDescent="0.25">
      <c r="B128" s="32" t="s">
        <v>468</v>
      </c>
      <c r="C128" s="28" t="s">
        <v>364</v>
      </c>
      <c r="D128" s="28" t="s">
        <v>22</v>
      </c>
      <c r="E128" s="28" t="s">
        <v>453</v>
      </c>
      <c r="F128" s="28" t="s">
        <v>328</v>
      </c>
      <c r="G128" s="31">
        <v>2019</v>
      </c>
      <c r="H128" s="30" t="s">
        <v>333</v>
      </c>
      <c r="I128" s="28" t="s">
        <v>338</v>
      </c>
    </row>
    <row r="129" spans="2:9" ht="16.5" x14ac:dyDescent="0.25">
      <c r="B129" s="32" t="s">
        <v>469</v>
      </c>
      <c r="C129" s="28" t="s">
        <v>364</v>
      </c>
      <c r="D129" s="28" t="s">
        <v>22</v>
      </c>
      <c r="E129" s="28" t="s">
        <v>453</v>
      </c>
      <c r="F129" s="28" t="s">
        <v>344</v>
      </c>
      <c r="G129" s="31">
        <v>2019</v>
      </c>
      <c r="H129" s="30" t="s">
        <v>333</v>
      </c>
      <c r="I129" s="28" t="s">
        <v>367</v>
      </c>
    </row>
    <row r="130" spans="2:9" ht="16.5" x14ac:dyDescent="0.25">
      <c r="B130" s="32" t="s">
        <v>470</v>
      </c>
      <c r="C130" s="28" t="s">
        <v>369</v>
      </c>
      <c r="D130" s="28" t="s">
        <v>22</v>
      </c>
      <c r="E130" s="28" t="s">
        <v>453</v>
      </c>
      <c r="F130" s="28" t="s">
        <v>344</v>
      </c>
      <c r="G130" s="31">
        <v>2019</v>
      </c>
      <c r="H130" s="30" t="s">
        <v>333</v>
      </c>
      <c r="I130" s="28" t="s">
        <v>338</v>
      </c>
    </row>
    <row r="131" spans="2:9" ht="16.5" x14ac:dyDescent="0.25">
      <c r="B131" s="32" t="s">
        <v>471</v>
      </c>
      <c r="C131" s="28" t="s">
        <v>364</v>
      </c>
      <c r="D131" s="28" t="s">
        <v>22</v>
      </c>
      <c r="E131" s="28" t="s">
        <v>453</v>
      </c>
      <c r="F131" s="28" t="s">
        <v>328</v>
      </c>
      <c r="G131" s="31">
        <v>2019</v>
      </c>
      <c r="H131" s="30" t="s">
        <v>333</v>
      </c>
      <c r="I131" s="28" t="s">
        <v>338</v>
      </c>
    </row>
    <row r="132" spans="2:9" ht="16.5" x14ac:dyDescent="0.25">
      <c r="B132" s="28" t="s">
        <v>472</v>
      </c>
      <c r="C132" s="28" t="s">
        <v>364</v>
      </c>
      <c r="D132" s="28" t="s">
        <v>22</v>
      </c>
      <c r="E132" s="28" t="s">
        <v>453</v>
      </c>
      <c r="F132" s="28" t="s">
        <v>344</v>
      </c>
      <c r="G132" s="31">
        <v>2018</v>
      </c>
      <c r="H132" s="30" t="s">
        <v>333</v>
      </c>
      <c r="I132" s="28" t="s">
        <v>338</v>
      </c>
    </row>
    <row r="133" spans="2:9" ht="16.5" x14ac:dyDescent="0.25">
      <c r="B133" s="28" t="s">
        <v>473</v>
      </c>
      <c r="C133" s="28" t="s">
        <v>364</v>
      </c>
      <c r="D133" s="28" t="s">
        <v>22</v>
      </c>
      <c r="E133" s="28" t="s">
        <v>453</v>
      </c>
      <c r="F133" s="28" t="s">
        <v>344</v>
      </c>
      <c r="G133" s="31">
        <v>2018</v>
      </c>
      <c r="H133" s="30" t="s">
        <v>333</v>
      </c>
      <c r="I133" s="28" t="s">
        <v>367</v>
      </c>
    </row>
    <row r="134" spans="2:9" ht="16.5" x14ac:dyDescent="0.25">
      <c r="B134" s="28" t="s">
        <v>474</v>
      </c>
      <c r="C134" s="28" t="s">
        <v>364</v>
      </c>
      <c r="D134" s="28" t="s">
        <v>22</v>
      </c>
      <c r="E134" s="28" t="s">
        <v>453</v>
      </c>
      <c r="F134" s="28" t="s">
        <v>344</v>
      </c>
      <c r="G134" s="31">
        <v>2018</v>
      </c>
      <c r="H134" s="30" t="s">
        <v>333</v>
      </c>
      <c r="I134" s="28" t="s">
        <v>338</v>
      </c>
    </row>
    <row r="135" spans="2:9" ht="16.5" x14ac:dyDescent="0.25">
      <c r="B135" s="32" t="s">
        <v>475</v>
      </c>
      <c r="C135" s="28" t="s">
        <v>369</v>
      </c>
      <c r="D135" s="28" t="s">
        <v>22</v>
      </c>
      <c r="E135" s="28" t="s">
        <v>453</v>
      </c>
      <c r="F135" s="28" t="s">
        <v>344</v>
      </c>
      <c r="G135" s="31">
        <v>2017</v>
      </c>
      <c r="H135" s="30" t="s">
        <v>333</v>
      </c>
      <c r="I135" s="28" t="s">
        <v>338</v>
      </c>
    </row>
    <row r="136" spans="2:9" ht="16.5" x14ac:dyDescent="0.25">
      <c r="B136" s="32" t="s">
        <v>476</v>
      </c>
      <c r="C136" s="28" t="s">
        <v>364</v>
      </c>
      <c r="D136" s="28" t="s">
        <v>22</v>
      </c>
      <c r="E136" s="28" t="s">
        <v>453</v>
      </c>
      <c r="F136" s="28" t="s">
        <v>328</v>
      </c>
      <c r="G136" s="31">
        <v>2017</v>
      </c>
      <c r="H136" s="30" t="s">
        <v>333</v>
      </c>
      <c r="I136" s="28" t="s">
        <v>338</v>
      </c>
    </row>
    <row r="137" spans="2:9" ht="16.5" x14ac:dyDescent="0.25">
      <c r="B137" s="28" t="s">
        <v>477</v>
      </c>
      <c r="C137" s="28" t="s">
        <v>364</v>
      </c>
      <c r="D137" s="28" t="s">
        <v>22</v>
      </c>
      <c r="E137" s="28" t="s">
        <v>327</v>
      </c>
      <c r="F137" s="28" t="s">
        <v>344</v>
      </c>
      <c r="G137" s="31">
        <v>2021</v>
      </c>
      <c r="H137" s="30" t="s">
        <v>333</v>
      </c>
      <c r="I137" s="28" t="s">
        <v>357</v>
      </c>
    </row>
    <row r="138" spans="2:9" ht="16.5" x14ac:dyDescent="0.25">
      <c r="B138" s="28" t="s">
        <v>478</v>
      </c>
      <c r="C138" s="28" t="s">
        <v>369</v>
      </c>
      <c r="D138" s="28" t="s">
        <v>22</v>
      </c>
      <c r="E138" s="28" t="s">
        <v>327</v>
      </c>
      <c r="F138" s="28" t="s">
        <v>344</v>
      </c>
      <c r="G138" s="31">
        <v>2021</v>
      </c>
      <c r="H138" s="30" t="s">
        <v>333</v>
      </c>
      <c r="I138" s="28" t="s">
        <v>357</v>
      </c>
    </row>
    <row r="139" spans="2:9" ht="16.5" x14ac:dyDescent="0.25">
      <c r="B139" s="28" t="s">
        <v>479</v>
      </c>
      <c r="C139" s="28" t="s">
        <v>364</v>
      </c>
      <c r="D139" s="28" t="s">
        <v>22</v>
      </c>
      <c r="E139" s="28" t="s">
        <v>327</v>
      </c>
      <c r="F139" s="28" t="s">
        <v>344</v>
      </c>
      <c r="G139" s="31">
        <v>2020</v>
      </c>
      <c r="H139" s="30" t="s">
        <v>333</v>
      </c>
      <c r="I139" s="28" t="s">
        <v>367</v>
      </c>
    </row>
    <row r="140" spans="2:9" ht="16.5" x14ac:dyDescent="0.25">
      <c r="B140" s="28" t="s">
        <v>480</v>
      </c>
      <c r="C140" s="28" t="s">
        <v>364</v>
      </c>
      <c r="D140" s="28" t="s">
        <v>22</v>
      </c>
      <c r="E140" s="28" t="s">
        <v>327</v>
      </c>
      <c r="F140" s="28" t="s">
        <v>344</v>
      </c>
      <c r="G140" s="31">
        <v>2020</v>
      </c>
      <c r="H140" s="30" t="s">
        <v>333</v>
      </c>
      <c r="I140" s="28" t="s">
        <v>349</v>
      </c>
    </row>
    <row r="141" spans="2:9" ht="16.5" x14ac:dyDescent="0.25">
      <c r="B141" s="28" t="s">
        <v>481</v>
      </c>
      <c r="C141" s="28" t="s">
        <v>364</v>
      </c>
      <c r="D141" s="28" t="s">
        <v>22</v>
      </c>
      <c r="E141" s="28" t="s">
        <v>327</v>
      </c>
      <c r="F141" s="28" t="s">
        <v>344</v>
      </c>
      <c r="G141" s="31">
        <v>2020</v>
      </c>
      <c r="H141" s="30" t="s">
        <v>333</v>
      </c>
      <c r="I141" s="28" t="s">
        <v>353</v>
      </c>
    </row>
    <row r="142" spans="2:9" ht="16.5" x14ac:dyDescent="0.25">
      <c r="B142" s="28" t="s">
        <v>482</v>
      </c>
      <c r="C142" s="28" t="s">
        <v>364</v>
      </c>
      <c r="D142" s="28" t="s">
        <v>22</v>
      </c>
      <c r="E142" s="28" t="s">
        <v>327</v>
      </c>
      <c r="F142" s="28" t="s">
        <v>344</v>
      </c>
      <c r="G142" s="31">
        <v>2020</v>
      </c>
      <c r="H142" s="30" t="s">
        <v>333</v>
      </c>
      <c r="I142" s="28" t="s">
        <v>347</v>
      </c>
    </row>
    <row r="143" spans="2:9" ht="16.5" x14ac:dyDescent="0.25">
      <c r="B143" s="28" t="s">
        <v>483</v>
      </c>
      <c r="C143" s="28" t="s">
        <v>364</v>
      </c>
      <c r="D143" s="28" t="s">
        <v>22</v>
      </c>
      <c r="E143" s="28" t="s">
        <v>327</v>
      </c>
      <c r="F143" s="28" t="s">
        <v>344</v>
      </c>
      <c r="G143" s="31">
        <v>2020</v>
      </c>
      <c r="H143" s="30" t="s">
        <v>333</v>
      </c>
      <c r="I143" s="28" t="s">
        <v>367</v>
      </c>
    </row>
    <row r="144" spans="2:9" ht="16.5" x14ac:dyDescent="0.25">
      <c r="B144" s="32" t="s">
        <v>484</v>
      </c>
      <c r="C144" s="28" t="s">
        <v>364</v>
      </c>
      <c r="D144" s="28" t="s">
        <v>22</v>
      </c>
      <c r="E144" s="28" t="s">
        <v>327</v>
      </c>
      <c r="F144" s="28" t="s">
        <v>344</v>
      </c>
      <c r="G144" s="31">
        <v>2019</v>
      </c>
      <c r="H144" s="30" t="s">
        <v>333</v>
      </c>
      <c r="I144" s="28" t="s">
        <v>347</v>
      </c>
    </row>
    <row r="145" spans="2:9" ht="16.5" x14ac:dyDescent="0.25">
      <c r="B145" s="32" t="s">
        <v>485</v>
      </c>
      <c r="C145" s="28" t="s">
        <v>369</v>
      </c>
      <c r="D145" s="28" t="s">
        <v>22</v>
      </c>
      <c r="E145" s="28" t="s">
        <v>327</v>
      </c>
      <c r="F145" s="28" t="s">
        <v>344</v>
      </c>
      <c r="G145" s="31">
        <v>2019</v>
      </c>
      <c r="H145" s="30" t="s">
        <v>333</v>
      </c>
      <c r="I145" s="28" t="s">
        <v>367</v>
      </c>
    </row>
    <row r="146" spans="2:9" ht="16.5" x14ac:dyDescent="0.25">
      <c r="B146" s="32" t="s">
        <v>486</v>
      </c>
      <c r="C146" s="28" t="s">
        <v>364</v>
      </c>
      <c r="D146" s="28" t="s">
        <v>22</v>
      </c>
      <c r="E146" s="28" t="s">
        <v>327</v>
      </c>
      <c r="F146" s="28" t="s">
        <v>344</v>
      </c>
      <c r="G146" s="31">
        <v>2019</v>
      </c>
      <c r="H146" s="30" t="s">
        <v>333</v>
      </c>
      <c r="I146" s="28" t="s">
        <v>349</v>
      </c>
    </row>
    <row r="147" spans="2:9" ht="16.5" x14ac:dyDescent="0.25">
      <c r="B147" s="32" t="s">
        <v>487</v>
      </c>
      <c r="C147" s="28" t="s">
        <v>364</v>
      </c>
      <c r="D147" s="28" t="s">
        <v>22</v>
      </c>
      <c r="E147" s="28" t="s">
        <v>327</v>
      </c>
      <c r="F147" s="28" t="s">
        <v>344</v>
      </c>
      <c r="G147" s="31">
        <v>2019</v>
      </c>
      <c r="H147" s="30" t="s">
        <v>333</v>
      </c>
      <c r="I147" s="28" t="s">
        <v>347</v>
      </c>
    </row>
    <row r="148" spans="2:9" ht="16.5" x14ac:dyDescent="0.25">
      <c r="B148" s="32" t="s">
        <v>488</v>
      </c>
      <c r="C148" s="28" t="s">
        <v>364</v>
      </c>
      <c r="D148" s="28" t="s">
        <v>22</v>
      </c>
      <c r="E148" s="28" t="s">
        <v>327</v>
      </c>
      <c r="F148" s="28" t="s">
        <v>344</v>
      </c>
      <c r="G148" s="31">
        <v>2019</v>
      </c>
      <c r="H148" s="30" t="s">
        <v>333</v>
      </c>
      <c r="I148" s="28" t="s">
        <v>347</v>
      </c>
    </row>
    <row r="149" spans="2:9" ht="16.5" x14ac:dyDescent="0.25">
      <c r="B149" s="32" t="s">
        <v>489</v>
      </c>
      <c r="C149" s="28" t="s">
        <v>364</v>
      </c>
      <c r="D149" s="28" t="s">
        <v>22</v>
      </c>
      <c r="E149" s="28" t="s">
        <v>327</v>
      </c>
      <c r="F149" s="28" t="s">
        <v>344</v>
      </c>
      <c r="G149" s="31">
        <v>2019</v>
      </c>
      <c r="H149" s="30" t="s">
        <v>333</v>
      </c>
      <c r="I149" s="28" t="s">
        <v>349</v>
      </c>
    </row>
    <row r="150" spans="2:9" ht="16.5" x14ac:dyDescent="0.25">
      <c r="B150" s="32" t="s">
        <v>490</v>
      </c>
      <c r="C150" s="28" t="s">
        <v>364</v>
      </c>
      <c r="D150" s="28" t="s">
        <v>22</v>
      </c>
      <c r="E150" s="28" t="s">
        <v>327</v>
      </c>
      <c r="F150" s="28" t="s">
        <v>350</v>
      </c>
      <c r="G150" s="31">
        <v>2019</v>
      </c>
      <c r="H150" s="30" t="s">
        <v>333</v>
      </c>
      <c r="I150" s="28" t="s">
        <v>367</v>
      </c>
    </row>
    <row r="151" spans="2:9" ht="16.5" x14ac:dyDescent="0.25">
      <c r="B151" s="33" t="s">
        <v>491</v>
      </c>
      <c r="C151" s="34" t="s">
        <v>364</v>
      </c>
      <c r="D151" s="28" t="s">
        <v>22</v>
      </c>
      <c r="E151" s="34" t="s">
        <v>327</v>
      </c>
      <c r="F151" s="34" t="s">
        <v>344</v>
      </c>
      <c r="G151" s="31">
        <v>2019</v>
      </c>
      <c r="H151" s="35" t="s">
        <v>333</v>
      </c>
      <c r="I151" s="34" t="s">
        <v>367</v>
      </c>
    </row>
    <row r="152" spans="2:9" ht="16.5" x14ac:dyDescent="0.25">
      <c r="B152" s="28" t="s">
        <v>492</v>
      </c>
      <c r="C152" s="28" t="s">
        <v>369</v>
      </c>
      <c r="D152" s="28" t="s">
        <v>22</v>
      </c>
      <c r="E152" s="28" t="s">
        <v>327</v>
      </c>
      <c r="F152" s="28" t="s">
        <v>344</v>
      </c>
      <c r="G152" s="31">
        <v>2018</v>
      </c>
      <c r="H152" s="30" t="s">
        <v>333</v>
      </c>
      <c r="I152" s="28" t="s">
        <v>357</v>
      </c>
    </row>
    <row r="153" spans="2:9" ht="16.5" x14ac:dyDescent="0.25">
      <c r="B153" s="28" t="s">
        <v>493</v>
      </c>
      <c r="C153" s="28" t="s">
        <v>364</v>
      </c>
      <c r="D153" s="28" t="s">
        <v>22</v>
      </c>
      <c r="E153" s="28" t="s">
        <v>494</v>
      </c>
      <c r="F153" s="28" t="s">
        <v>344</v>
      </c>
      <c r="G153" s="31">
        <v>2021</v>
      </c>
      <c r="H153" s="30" t="s">
        <v>333</v>
      </c>
      <c r="I153" s="28" t="s">
        <v>351</v>
      </c>
    </row>
    <row r="154" spans="2:9" ht="16.5" x14ac:dyDescent="0.25">
      <c r="B154" s="28" t="s">
        <v>495</v>
      </c>
      <c r="C154" s="28" t="s">
        <v>369</v>
      </c>
      <c r="D154" s="28" t="s">
        <v>22</v>
      </c>
      <c r="E154" s="28" t="s">
        <v>494</v>
      </c>
      <c r="F154" s="28" t="s">
        <v>344</v>
      </c>
      <c r="G154" s="31">
        <v>2021</v>
      </c>
      <c r="H154" s="30" t="s">
        <v>333</v>
      </c>
      <c r="I154" s="28" t="s">
        <v>400</v>
      </c>
    </row>
    <row r="155" spans="2:9" ht="16.5" x14ac:dyDescent="0.25">
      <c r="B155" s="28" t="s">
        <v>496</v>
      </c>
      <c r="C155" s="28" t="s">
        <v>364</v>
      </c>
      <c r="D155" s="28" t="s">
        <v>22</v>
      </c>
      <c r="E155" s="28" t="s">
        <v>494</v>
      </c>
      <c r="F155" s="28" t="s">
        <v>344</v>
      </c>
      <c r="G155" s="31">
        <v>2021</v>
      </c>
      <c r="H155" s="30" t="s">
        <v>333</v>
      </c>
      <c r="I155" s="28" t="s">
        <v>351</v>
      </c>
    </row>
    <row r="156" spans="2:9" ht="16.5" x14ac:dyDescent="0.25">
      <c r="B156" s="28" t="s">
        <v>497</v>
      </c>
      <c r="C156" s="28" t="s">
        <v>369</v>
      </c>
      <c r="D156" s="28" t="s">
        <v>22</v>
      </c>
      <c r="E156" s="28" t="s">
        <v>494</v>
      </c>
      <c r="F156" s="28" t="s">
        <v>344</v>
      </c>
      <c r="G156" s="31">
        <v>2021</v>
      </c>
      <c r="H156" s="30" t="s">
        <v>333</v>
      </c>
      <c r="I156" s="28" t="s">
        <v>435</v>
      </c>
    </row>
    <row r="157" spans="2:9" ht="16.5" x14ac:dyDescent="0.25">
      <c r="B157" s="28" t="s">
        <v>498</v>
      </c>
      <c r="C157" s="28" t="s">
        <v>364</v>
      </c>
      <c r="D157" s="28" t="s">
        <v>22</v>
      </c>
      <c r="E157" s="28" t="s">
        <v>494</v>
      </c>
      <c r="F157" s="28" t="s">
        <v>344</v>
      </c>
      <c r="G157" s="31">
        <v>2021</v>
      </c>
      <c r="H157" s="30" t="s">
        <v>333</v>
      </c>
      <c r="I157" s="28" t="s">
        <v>351</v>
      </c>
    </row>
    <row r="158" spans="2:9" ht="16.5" x14ac:dyDescent="0.25">
      <c r="B158" s="28" t="s">
        <v>499</v>
      </c>
      <c r="C158" s="28" t="s">
        <v>369</v>
      </c>
      <c r="D158" s="28" t="s">
        <v>22</v>
      </c>
      <c r="E158" s="28" t="s">
        <v>494</v>
      </c>
      <c r="F158" s="28" t="s">
        <v>344</v>
      </c>
      <c r="G158" s="31">
        <v>2021</v>
      </c>
      <c r="H158" s="30" t="s">
        <v>333</v>
      </c>
      <c r="I158" s="28" t="s">
        <v>351</v>
      </c>
    </row>
    <row r="159" spans="2:9" ht="16.5" x14ac:dyDescent="0.25">
      <c r="B159" s="28" t="s">
        <v>500</v>
      </c>
      <c r="C159" s="28" t="s">
        <v>364</v>
      </c>
      <c r="D159" s="28" t="s">
        <v>22</v>
      </c>
      <c r="E159" s="28" t="s">
        <v>494</v>
      </c>
      <c r="F159" s="28" t="s">
        <v>344</v>
      </c>
      <c r="G159" s="31">
        <v>2020</v>
      </c>
      <c r="H159" s="30" t="s">
        <v>333</v>
      </c>
      <c r="I159" s="28" t="s">
        <v>330</v>
      </c>
    </row>
    <row r="160" spans="2:9" ht="16.5" x14ac:dyDescent="0.25">
      <c r="B160" s="28" t="s">
        <v>501</v>
      </c>
      <c r="C160" s="28" t="s">
        <v>364</v>
      </c>
      <c r="D160" s="28" t="s">
        <v>22</v>
      </c>
      <c r="E160" s="28" t="s">
        <v>494</v>
      </c>
      <c r="F160" s="28" t="s">
        <v>344</v>
      </c>
      <c r="G160" s="31">
        <v>2020</v>
      </c>
      <c r="H160" s="30" t="s">
        <v>333</v>
      </c>
      <c r="I160" s="28" t="s">
        <v>351</v>
      </c>
    </row>
    <row r="161" spans="2:9" ht="16.5" x14ac:dyDescent="0.25">
      <c r="B161" s="34" t="s">
        <v>502</v>
      </c>
      <c r="C161" s="34" t="s">
        <v>369</v>
      </c>
      <c r="D161" s="28" t="s">
        <v>22</v>
      </c>
      <c r="E161" s="34" t="s">
        <v>494</v>
      </c>
      <c r="F161" s="34" t="s">
        <v>344</v>
      </c>
      <c r="G161" s="31">
        <v>2020</v>
      </c>
      <c r="H161" s="30" t="s">
        <v>333</v>
      </c>
      <c r="I161" s="28" t="s">
        <v>351</v>
      </c>
    </row>
    <row r="162" spans="2:9" ht="16.5" x14ac:dyDescent="0.25">
      <c r="B162" s="28" t="s">
        <v>503</v>
      </c>
      <c r="C162" s="28" t="s">
        <v>364</v>
      </c>
      <c r="D162" s="28" t="s">
        <v>22</v>
      </c>
      <c r="E162" s="28" t="s">
        <v>494</v>
      </c>
      <c r="F162" s="28" t="s">
        <v>344</v>
      </c>
      <c r="G162" s="31">
        <v>2020</v>
      </c>
      <c r="H162" s="30" t="s">
        <v>333</v>
      </c>
      <c r="I162" s="28" t="s">
        <v>351</v>
      </c>
    </row>
    <row r="163" spans="2:9" ht="16.5" x14ac:dyDescent="0.25">
      <c r="B163" s="28" t="s">
        <v>504</v>
      </c>
      <c r="C163" s="28" t="s">
        <v>369</v>
      </c>
      <c r="D163" s="28" t="s">
        <v>22</v>
      </c>
      <c r="E163" s="28" t="s">
        <v>494</v>
      </c>
      <c r="F163" s="28" t="s">
        <v>344</v>
      </c>
      <c r="G163" s="31">
        <v>2020</v>
      </c>
      <c r="H163" s="30" t="s">
        <v>333</v>
      </c>
      <c r="I163" s="28" t="s">
        <v>351</v>
      </c>
    </row>
    <row r="164" spans="2:9" ht="16.5" x14ac:dyDescent="0.25">
      <c r="B164" s="28" t="s">
        <v>505</v>
      </c>
      <c r="C164" s="28" t="s">
        <v>364</v>
      </c>
      <c r="D164" s="28" t="s">
        <v>22</v>
      </c>
      <c r="E164" s="34" t="s">
        <v>494</v>
      </c>
      <c r="F164" s="28" t="s">
        <v>344</v>
      </c>
      <c r="G164" s="31">
        <v>2020</v>
      </c>
      <c r="H164" s="35" t="s">
        <v>333</v>
      </c>
      <c r="I164" s="28" t="s">
        <v>351</v>
      </c>
    </row>
    <row r="165" spans="2:9" ht="16.5" x14ac:dyDescent="0.25">
      <c r="B165" s="28" t="s">
        <v>506</v>
      </c>
      <c r="C165" s="28" t="s">
        <v>364</v>
      </c>
      <c r="D165" s="28" t="s">
        <v>22</v>
      </c>
      <c r="E165" s="34" t="s">
        <v>494</v>
      </c>
      <c r="F165" s="28" t="s">
        <v>344</v>
      </c>
      <c r="G165" s="31">
        <v>2020</v>
      </c>
      <c r="H165" s="35" t="s">
        <v>333</v>
      </c>
      <c r="I165" s="28" t="s">
        <v>330</v>
      </c>
    </row>
    <row r="166" spans="2:9" ht="16.5" x14ac:dyDescent="0.25">
      <c r="B166" s="28" t="s">
        <v>507</v>
      </c>
      <c r="C166" s="28" t="s">
        <v>364</v>
      </c>
      <c r="D166" s="28" t="s">
        <v>22</v>
      </c>
      <c r="E166" s="34" t="s">
        <v>494</v>
      </c>
      <c r="F166" s="28" t="s">
        <v>344</v>
      </c>
      <c r="G166" s="31">
        <v>2020</v>
      </c>
      <c r="H166" s="35" t="s">
        <v>333</v>
      </c>
      <c r="I166" s="28" t="s">
        <v>356</v>
      </c>
    </row>
    <row r="167" spans="2:9" ht="16.5" x14ac:dyDescent="0.25">
      <c r="B167" s="28" t="s">
        <v>508</v>
      </c>
      <c r="C167" s="28" t="s">
        <v>364</v>
      </c>
      <c r="D167" s="28" t="s">
        <v>22</v>
      </c>
      <c r="E167" s="34" t="s">
        <v>494</v>
      </c>
      <c r="F167" s="28" t="s">
        <v>344</v>
      </c>
      <c r="G167" s="31">
        <v>2020</v>
      </c>
      <c r="H167" s="35" t="s">
        <v>333</v>
      </c>
      <c r="I167" s="28" t="s">
        <v>356</v>
      </c>
    </row>
    <row r="168" spans="2:9" ht="16.5" x14ac:dyDescent="0.25">
      <c r="B168" s="28" t="s">
        <v>509</v>
      </c>
      <c r="C168" s="28" t="s">
        <v>364</v>
      </c>
      <c r="D168" s="28" t="s">
        <v>22</v>
      </c>
      <c r="E168" s="34" t="s">
        <v>494</v>
      </c>
      <c r="F168" s="28" t="s">
        <v>344</v>
      </c>
      <c r="G168" s="31">
        <v>2020</v>
      </c>
      <c r="H168" s="35" t="s">
        <v>333</v>
      </c>
      <c r="I168" s="28" t="s">
        <v>351</v>
      </c>
    </row>
    <row r="169" spans="2:9" ht="16.5" x14ac:dyDescent="0.25">
      <c r="B169" s="28" t="s">
        <v>510</v>
      </c>
      <c r="C169" s="28" t="s">
        <v>364</v>
      </c>
      <c r="D169" s="28" t="s">
        <v>22</v>
      </c>
      <c r="E169" s="34" t="s">
        <v>494</v>
      </c>
      <c r="F169" s="28" t="s">
        <v>344</v>
      </c>
      <c r="G169" s="31">
        <v>2020</v>
      </c>
      <c r="H169" s="35" t="s">
        <v>333</v>
      </c>
      <c r="I169" s="28" t="s">
        <v>351</v>
      </c>
    </row>
    <row r="170" spans="2:9" ht="16.5" x14ac:dyDescent="0.25">
      <c r="B170" s="28" t="s">
        <v>511</v>
      </c>
      <c r="C170" s="28" t="s">
        <v>364</v>
      </c>
      <c r="D170" s="28" t="s">
        <v>22</v>
      </c>
      <c r="E170" s="34" t="s">
        <v>494</v>
      </c>
      <c r="F170" s="28" t="s">
        <v>344</v>
      </c>
      <c r="G170" s="31">
        <v>2020</v>
      </c>
      <c r="H170" s="30" t="s">
        <v>333</v>
      </c>
      <c r="I170" s="28" t="s">
        <v>400</v>
      </c>
    </row>
    <row r="171" spans="2:9" ht="16.5" x14ac:dyDescent="0.25">
      <c r="B171" s="32" t="s">
        <v>512</v>
      </c>
      <c r="C171" s="28" t="s">
        <v>364</v>
      </c>
      <c r="D171" s="28" t="s">
        <v>22</v>
      </c>
      <c r="E171" s="34" t="s">
        <v>494</v>
      </c>
      <c r="F171" s="28" t="s">
        <v>344</v>
      </c>
      <c r="G171" s="31">
        <v>2019</v>
      </c>
      <c r="H171" s="30" t="s">
        <v>333</v>
      </c>
      <c r="I171" s="28" t="s">
        <v>351</v>
      </c>
    </row>
    <row r="172" spans="2:9" ht="16.5" x14ac:dyDescent="0.25">
      <c r="B172" s="32" t="s">
        <v>513</v>
      </c>
      <c r="C172" s="28" t="s">
        <v>364</v>
      </c>
      <c r="D172" s="28" t="s">
        <v>22</v>
      </c>
      <c r="E172" s="34" t="s">
        <v>494</v>
      </c>
      <c r="F172" s="28" t="s">
        <v>344</v>
      </c>
      <c r="G172" s="31">
        <v>2019</v>
      </c>
      <c r="H172" s="30" t="s">
        <v>333</v>
      </c>
      <c r="I172" s="28" t="s">
        <v>351</v>
      </c>
    </row>
    <row r="173" spans="2:9" ht="16.5" x14ac:dyDescent="0.25">
      <c r="B173" s="32" t="s">
        <v>514</v>
      </c>
      <c r="C173" s="28" t="s">
        <v>364</v>
      </c>
      <c r="D173" s="28" t="s">
        <v>22</v>
      </c>
      <c r="E173" s="34" t="s">
        <v>494</v>
      </c>
      <c r="F173" s="28" t="s">
        <v>344</v>
      </c>
      <c r="G173" s="31">
        <v>2019</v>
      </c>
      <c r="H173" s="30" t="s">
        <v>333</v>
      </c>
      <c r="I173" s="28" t="s">
        <v>351</v>
      </c>
    </row>
    <row r="174" spans="2:9" ht="16.5" x14ac:dyDescent="0.25">
      <c r="B174" s="32" t="s">
        <v>515</v>
      </c>
      <c r="C174" s="28" t="s">
        <v>364</v>
      </c>
      <c r="D174" s="28" t="s">
        <v>22</v>
      </c>
      <c r="E174" s="28" t="s">
        <v>494</v>
      </c>
      <c r="F174" s="28" t="s">
        <v>344</v>
      </c>
      <c r="G174" s="31">
        <v>2019</v>
      </c>
      <c r="H174" s="30" t="s">
        <v>333</v>
      </c>
      <c r="I174" s="28" t="s">
        <v>351</v>
      </c>
    </row>
    <row r="175" spans="2:9" ht="16.5" x14ac:dyDescent="0.25">
      <c r="B175" s="32" t="s">
        <v>516</v>
      </c>
      <c r="C175" s="28" t="s">
        <v>364</v>
      </c>
      <c r="D175" s="28" t="s">
        <v>22</v>
      </c>
      <c r="E175" s="28" t="s">
        <v>494</v>
      </c>
      <c r="F175" s="28" t="s">
        <v>344</v>
      </c>
      <c r="G175" s="31">
        <v>2019</v>
      </c>
      <c r="H175" s="30" t="s">
        <v>333</v>
      </c>
      <c r="I175" s="28" t="s">
        <v>351</v>
      </c>
    </row>
    <row r="176" spans="2:9" ht="16.5" x14ac:dyDescent="0.25">
      <c r="B176" s="32" t="s">
        <v>517</v>
      </c>
      <c r="C176" s="28" t="s">
        <v>364</v>
      </c>
      <c r="D176" s="28" t="s">
        <v>22</v>
      </c>
      <c r="E176" s="34" t="s">
        <v>494</v>
      </c>
      <c r="F176" s="28" t="s">
        <v>344</v>
      </c>
      <c r="G176" s="31">
        <v>2019</v>
      </c>
      <c r="H176" s="30" t="s">
        <v>333</v>
      </c>
      <c r="I176" s="28" t="s">
        <v>351</v>
      </c>
    </row>
    <row r="177" spans="2:9" ht="16.5" x14ac:dyDescent="0.25">
      <c r="B177" s="32" t="s">
        <v>518</v>
      </c>
      <c r="C177" s="28" t="s">
        <v>369</v>
      </c>
      <c r="D177" s="28" t="s">
        <v>22</v>
      </c>
      <c r="E177" s="28" t="s">
        <v>494</v>
      </c>
      <c r="F177" s="28" t="s">
        <v>344</v>
      </c>
      <c r="G177" s="31">
        <v>2019</v>
      </c>
      <c r="H177" s="30" t="s">
        <v>333</v>
      </c>
      <c r="I177" s="28" t="s">
        <v>351</v>
      </c>
    </row>
    <row r="178" spans="2:9" ht="16.5" x14ac:dyDescent="0.25">
      <c r="B178" s="32" t="s">
        <v>519</v>
      </c>
      <c r="C178" s="28" t="s">
        <v>369</v>
      </c>
      <c r="D178" s="28" t="s">
        <v>22</v>
      </c>
      <c r="E178" s="28" t="s">
        <v>494</v>
      </c>
      <c r="F178" s="28" t="s">
        <v>344</v>
      </c>
      <c r="G178" s="31">
        <v>2019</v>
      </c>
      <c r="H178" s="30" t="s">
        <v>333</v>
      </c>
      <c r="I178" s="28" t="s">
        <v>435</v>
      </c>
    </row>
    <row r="179" spans="2:9" ht="16.5" x14ac:dyDescent="0.25">
      <c r="B179" s="28" t="s">
        <v>520</v>
      </c>
      <c r="C179" s="28" t="s">
        <v>364</v>
      </c>
      <c r="D179" s="28" t="s">
        <v>22</v>
      </c>
      <c r="E179" s="28" t="s">
        <v>494</v>
      </c>
      <c r="F179" s="28" t="s">
        <v>344</v>
      </c>
      <c r="G179" s="31">
        <v>2018</v>
      </c>
      <c r="H179" s="30" t="s">
        <v>333</v>
      </c>
      <c r="I179" s="28" t="s">
        <v>400</v>
      </c>
    </row>
    <row r="180" spans="2:9" ht="16.5" x14ac:dyDescent="0.25">
      <c r="B180" s="28" t="s">
        <v>521</v>
      </c>
      <c r="C180" s="28" t="s">
        <v>364</v>
      </c>
      <c r="D180" s="28" t="s">
        <v>22</v>
      </c>
      <c r="E180" s="28" t="s">
        <v>494</v>
      </c>
      <c r="F180" s="28" t="s">
        <v>344</v>
      </c>
      <c r="G180" s="31">
        <v>2018</v>
      </c>
      <c r="H180" s="30" t="s">
        <v>333</v>
      </c>
      <c r="I180" s="28" t="s">
        <v>400</v>
      </c>
    </row>
    <row r="181" spans="2:9" ht="16.5" x14ac:dyDescent="0.25">
      <c r="B181" s="28" t="s">
        <v>522</v>
      </c>
      <c r="C181" s="28" t="s">
        <v>364</v>
      </c>
      <c r="D181" s="28" t="s">
        <v>22</v>
      </c>
      <c r="E181" s="28" t="s">
        <v>494</v>
      </c>
      <c r="F181" s="28" t="s">
        <v>344</v>
      </c>
      <c r="G181" s="31">
        <v>2018</v>
      </c>
      <c r="H181" s="30" t="s">
        <v>333</v>
      </c>
      <c r="I181" s="28" t="s">
        <v>400</v>
      </c>
    </row>
    <row r="182" spans="2:9" ht="16.5" x14ac:dyDescent="0.25">
      <c r="B182" s="34" t="s">
        <v>523</v>
      </c>
      <c r="C182" s="34" t="s">
        <v>369</v>
      </c>
      <c r="D182" s="28" t="s">
        <v>22</v>
      </c>
      <c r="E182" s="28" t="s">
        <v>494</v>
      </c>
      <c r="F182" s="28" t="s">
        <v>344</v>
      </c>
      <c r="G182" s="31">
        <v>2018</v>
      </c>
      <c r="H182" s="30" t="s">
        <v>333</v>
      </c>
      <c r="I182" s="28" t="s">
        <v>435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2"/>
  <sheetViews>
    <sheetView workbookViewId="0">
      <selection activeCell="I20" sqref="I20"/>
    </sheetView>
  </sheetViews>
  <sheetFormatPr baseColWidth="10" defaultRowHeight="15" x14ac:dyDescent="0.25"/>
  <cols>
    <col min="2" max="2" width="15.42578125" bestFit="1" customWidth="1"/>
    <col min="3" max="3" width="17.5703125" bestFit="1" customWidth="1"/>
    <col min="4" max="4" width="12.5703125" bestFit="1" customWidth="1"/>
    <col min="5" max="5" width="9.5703125" customWidth="1"/>
    <col min="6" max="6" width="16.5703125" customWidth="1"/>
    <col min="7" max="7" width="27.28515625" customWidth="1"/>
  </cols>
  <sheetData>
    <row r="2" spans="2:7" ht="15.75" x14ac:dyDescent="0.25">
      <c r="B2" s="9" t="s">
        <v>319</v>
      </c>
      <c r="C2" s="9" t="s">
        <v>524</v>
      </c>
      <c r="D2" s="9" t="s">
        <v>525</v>
      </c>
      <c r="E2" s="9" t="s">
        <v>526</v>
      </c>
      <c r="F2" s="9" t="s">
        <v>527</v>
      </c>
      <c r="G2" s="9" t="s">
        <v>528</v>
      </c>
    </row>
    <row r="3" spans="2:7" ht="16.5" x14ac:dyDescent="0.3">
      <c r="B3" s="8" t="s">
        <v>326</v>
      </c>
      <c r="C3" s="8" t="s">
        <v>529</v>
      </c>
      <c r="D3" s="8" t="s">
        <v>530</v>
      </c>
      <c r="E3" s="8" t="s">
        <v>531</v>
      </c>
      <c r="F3" s="8" t="s">
        <v>532</v>
      </c>
      <c r="G3" s="36">
        <v>1000000</v>
      </c>
    </row>
    <row r="4" spans="2:7" ht="16.5" x14ac:dyDescent="0.3">
      <c r="B4" s="2"/>
      <c r="C4" s="2">
        <f>COUNTIF(C12:C52,"Adjudicación Directa")</f>
        <v>31</v>
      </c>
      <c r="D4" s="2">
        <f>COUNTIF(D12:D52,D3)</f>
        <v>31</v>
      </c>
      <c r="E4" s="2">
        <f>COUNTIF(E12:E52,"Micro")</f>
        <v>15</v>
      </c>
      <c r="F4" s="2">
        <f>COUNTIF(F12:F52,"USD")</f>
        <v>4</v>
      </c>
      <c r="G4" s="2">
        <f>COUNTIF(G12:G52,"&gt;1000000")</f>
        <v>1</v>
      </c>
    </row>
    <row r="5" spans="2:7" ht="16.5" x14ac:dyDescent="0.3">
      <c r="B5" s="2"/>
      <c r="C5" s="8" t="s">
        <v>533</v>
      </c>
      <c r="D5" s="8" t="s">
        <v>534</v>
      </c>
      <c r="E5" s="8" t="s">
        <v>535</v>
      </c>
      <c r="F5" s="8" t="s">
        <v>536</v>
      </c>
      <c r="G5" s="8" t="s">
        <v>537</v>
      </c>
    </row>
    <row r="6" spans="2:7" ht="16.5" x14ac:dyDescent="0.3">
      <c r="B6" s="2"/>
      <c r="C6" s="2">
        <v>0</v>
      </c>
      <c r="D6" s="2">
        <f>COUNTIF(D13:D52,"Arrendamiento")</f>
        <v>0</v>
      </c>
      <c r="E6" s="2">
        <f>COUNTIF(E12:E52,"Pequeña")</f>
        <v>9</v>
      </c>
      <c r="F6" s="2">
        <f>COUNTIF(F12:F52,"Euro")</f>
        <v>0</v>
      </c>
      <c r="G6" s="37">
        <f>COUNTIF(G12:G52,1000000)+COUNTIF(G12:G52,2000000)</f>
        <v>0</v>
      </c>
    </row>
    <row r="7" spans="2:7" ht="16.5" x14ac:dyDescent="0.3">
      <c r="B7" s="2"/>
      <c r="C7" s="8" t="s">
        <v>538</v>
      </c>
      <c r="D7" s="8" t="s">
        <v>539</v>
      </c>
      <c r="E7" s="8" t="s">
        <v>540</v>
      </c>
      <c r="F7" s="8" t="s">
        <v>541</v>
      </c>
      <c r="G7" s="8" t="s">
        <v>542</v>
      </c>
    </row>
    <row r="8" spans="2:7" ht="16.5" x14ac:dyDescent="0.3">
      <c r="B8" s="2"/>
      <c r="C8" s="2">
        <f>COUNTIF(C12:C88,"LPN")</f>
        <v>10</v>
      </c>
      <c r="D8" s="2">
        <f>COUNTIF(D12:D52,"Bienes")</f>
        <v>10</v>
      </c>
      <c r="E8" s="2">
        <f>COUNTIF(E12:E52,"Mediana")</f>
        <v>5</v>
      </c>
      <c r="F8" s="2">
        <f>COUNTIF(F12:F52,"M.N.")</f>
        <v>37</v>
      </c>
      <c r="G8" s="37">
        <f>COUNTIF(G12:G54,2000000)+COUNTIF(G12:G54,3000000)</f>
        <v>0</v>
      </c>
    </row>
    <row r="9" spans="2:7" ht="16.5" x14ac:dyDescent="0.3">
      <c r="B9" s="2"/>
      <c r="C9" s="2"/>
      <c r="D9" s="2"/>
      <c r="E9" s="2"/>
      <c r="F9" s="2"/>
      <c r="G9" s="2"/>
    </row>
    <row r="10" spans="2:7" ht="16.5" x14ac:dyDescent="0.3">
      <c r="B10" s="2"/>
      <c r="C10" s="2"/>
      <c r="D10" s="12"/>
      <c r="E10" s="2"/>
      <c r="F10" s="2"/>
      <c r="G10" s="2"/>
    </row>
    <row r="11" spans="2:7" ht="17.25" thickBot="1" x14ac:dyDescent="0.35">
      <c r="B11" s="5"/>
      <c r="C11" s="5"/>
      <c r="D11" s="5"/>
      <c r="E11" s="5"/>
      <c r="F11" s="5"/>
      <c r="G11" s="5"/>
    </row>
    <row r="12" spans="2:7" ht="17.25" thickTop="1" x14ac:dyDescent="0.3">
      <c r="B12" s="38" t="s">
        <v>543</v>
      </c>
      <c r="C12" s="39" t="s">
        <v>529</v>
      </c>
      <c r="D12" s="40" t="s">
        <v>530</v>
      </c>
      <c r="E12" s="40" t="s">
        <v>544</v>
      </c>
      <c r="F12" s="40" t="s">
        <v>545</v>
      </c>
      <c r="G12" s="41">
        <v>144074.4</v>
      </c>
    </row>
    <row r="13" spans="2:7" ht="16.5" x14ac:dyDescent="0.3">
      <c r="B13" s="42" t="s">
        <v>546</v>
      </c>
      <c r="C13" s="43" t="s">
        <v>529</v>
      </c>
      <c r="D13" s="44" t="s">
        <v>530</v>
      </c>
      <c r="E13" s="44" t="s">
        <v>544</v>
      </c>
      <c r="F13" s="44" t="s">
        <v>545</v>
      </c>
      <c r="G13" s="45">
        <v>49349.16</v>
      </c>
    </row>
    <row r="14" spans="2:7" ht="16.5" x14ac:dyDescent="0.3">
      <c r="B14" s="46" t="s">
        <v>547</v>
      </c>
      <c r="C14" s="46" t="s">
        <v>529</v>
      </c>
      <c r="D14" s="47" t="s">
        <v>530</v>
      </c>
      <c r="E14" s="47" t="s">
        <v>531</v>
      </c>
      <c r="F14" s="47" t="s">
        <v>545</v>
      </c>
      <c r="G14" s="48">
        <v>147635.54</v>
      </c>
    </row>
    <row r="15" spans="2:7" ht="16.5" x14ac:dyDescent="0.3">
      <c r="B15" s="46" t="s">
        <v>548</v>
      </c>
      <c r="C15" s="46" t="s">
        <v>529</v>
      </c>
      <c r="D15" s="47" t="s">
        <v>530</v>
      </c>
      <c r="E15" s="47" t="s">
        <v>531</v>
      </c>
      <c r="F15" s="47" t="s">
        <v>545</v>
      </c>
      <c r="G15" s="48">
        <v>270846</v>
      </c>
    </row>
    <row r="16" spans="2:7" ht="16.5" x14ac:dyDescent="0.3">
      <c r="B16" s="46" t="s">
        <v>549</v>
      </c>
      <c r="C16" s="46" t="s">
        <v>529</v>
      </c>
      <c r="D16" s="47" t="s">
        <v>530</v>
      </c>
      <c r="E16" s="47" t="s">
        <v>531</v>
      </c>
      <c r="F16" s="47" t="s">
        <v>545</v>
      </c>
      <c r="G16" s="48">
        <v>131592.76</v>
      </c>
    </row>
    <row r="17" spans="2:7" ht="16.5" x14ac:dyDescent="0.3">
      <c r="B17" s="46" t="s">
        <v>550</v>
      </c>
      <c r="C17" s="46" t="s">
        <v>529</v>
      </c>
      <c r="D17" s="47" t="s">
        <v>539</v>
      </c>
      <c r="E17" s="47" t="s">
        <v>544</v>
      </c>
      <c r="F17" s="47" t="s">
        <v>545</v>
      </c>
      <c r="G17" s="49">
        <v>104288.75</v>
      </c>
    </row>
    <row r="18" spans="2:7" ht="16.5" x14ac:dyDescent="0.3">
      <c r="B18" s="46" t="s">
        <v>551</v>
      </c>
      <c r="C18" s="46" t="s">
        <v>529</v>
      </c>
      <c r="D18" s="47" t="s">
        <v>530</v>
      </c>
      <c r="E18" s="47" t="s">
        <v>531</v>
      </c>
      <c r="F18" s="47" t="s">
        <v>545</v>
      </c>
      <c r="G18" s="49">
        <v>54000</v>
      </c>
    </row>
    <row r="19" spans="2:7" ht="16.5" x14ac:dyDescent="0.3">
      <c r="B19" s="46" t="s">
        <v>552</v>
      </c>
      <c r="C19" s="46" t="s">
        <v>529</v>
      </c>
      <c r="D19" s="47" t="s">
        <v>530</v>
      </c>
      <c r="E19" s="47" t="s">
        <v>540</v>
      </c>
      <c r="F19" s="47" t="s">
        <v>545</v>
      </c>
      <c r="G19" s="49">
        <v>58000</v>
      </c>
    </row>
    <row r="20" spans="2:7" ht="16.5" x14ac:dyDescent="0.3">
      <c r="B20" s="46" t="s">
        <v>553</v>
      </c>
      <c r="C20" s="46" t="s">
        <v>529</v>
      </c>
      <c r="D20" s="47" t="s">
        <v>530</v>
      </c>
      <c r="E20" s="47" t="s">
        <v>531</v>
      </c>
      <c r="F20" s="47" t="s">
        <v>545</v>
      </c>
      <c r="G20" s="49">
        <v>36116.660000000003</v>
      </c>
    </row>
    <row r="21" spans="2:7" ht="16.5" x14ac:dyDescent="0.3">
      <c r="B21" s="46" t="s">
        <v>554</v>
      </c>
      <c r="C21" s="46" t="s">
        <v>555</v>
      </c>
      <c r="D21" s="47" t="s">
        <v>530</v>
      </c>
      <c r="E21" s="47" t="s">
        <v>540</v>
      </c>
      <c r="F21" s="47" t="s">
        <v>545</v>
      </c>
      <c r="G21" s="49">
        <v>59580</v>
      </c>
    </row>
    <row r="22" spans="2:7" ht="16.5" x14ac:dyDescent="0.3">
      <c r="B22" s="46" t="s">
        <v>556</v>
      </c>
      <c r="C22" s="46" t="s">
        <v>555</v>
      </c>
      <c r="D22" s="47" t="s">
        <v>530</v>
      </c>
      <c r="E22" s="47" t="s">
        <v>531</v>
      </c>
      <c r="F22" s="47" t="s">
        <v>545</v>
      </c>
      <c r="G22" s="49">
        <v>48300</v>
      </c>
    </row>
    <row r="23" spans="2:7" ht="16.5" x14ac:dyDescent="0.3">
      <c r="B23" s="46" t="s">
        <v>557</v>
      </c>
      <c r="C23" s="46" t="s">
        <v>555</v>
      </c>
      <c r="D23" s="47" t="s">
        <v>530</v>
      </c>
      <c r="E23" s="47" t="s">
        <v>535</v>
      </c>
      <c r="F23" s="47" t="s">
        <v>545</v>
      </c>
      <c r="G23" s="49">
        <v>420127.72</v>
      </c>
    </row>
    <row r="24" spans="2:7" ht="16.5" x14ac:dyDescent="0.3">
      <c r="B24" s="46" t="s">
        <v>558</v>
      </c>
      <c r="C24" s="46" t="s">
        <v>555</v>
      </c>
      <c r="D24" s="47" t="s">
        <v>530</v>
      </c>
      <c r="E24" s="47" t="s">
        <v>531</v>
      </c>
      <c r="F24" s="47" t="s">
        <v>545</v>
      </c>
      <c r="G24" s="49">
        <v>138000</v>
      </c>
    </row>
    <row r="25" spans="2:7" ht="16.5" x14ac:dyDescent="0.3">
      <c r="B25" s="46" t="s">
        <v>559</v>
      </c>
      <c r="C25" s="46" t="s">
        <v>555</v>
      </c>
      <c r="D25" s="47" t="s">
        <v>530</v>
      </c>
      <c r="E25" s="47" t="s">
        <v>531</v>
      </c>
      <c r="F25" s="47" t="s">
        <v>545</v>
      </c>
      <c r="G25" s="49">
        <v>110250</v>
      </c>
    </row>
    <row r="26" spans="2:7" ht="16.5" x14ac:dyDescent="0.3">
      <c r="B26" s="46" t="s">
        <v>560</v>
      </c>
      <c r="C26" s="46" t="s">
        <v>555</v>
      </c>
      <c r="D26" s="47" t="s">
        <v>530</v>
      </c>
      <c r="E26" s="47" t="s">
        <v>531</v>
      </c>
      <c r="F26" s="47" t="s">
        <v>545</v>
      </c>
      <c r="G26" s="49">
        <v>76068.34</v>
      </c>
    </row>
    <row r="27" spans="2:7" ht="16.5" x14ac:dyDescent="0.3">
      <c r="B27" s="46" t="s">
        <v>561</v>
      </c>
      <c r="C27" s="46" t="s">
        <v>529</v>
      </c>
      <c r="D27" s="47" t="s">
        <v>530</v>
      </c>
      <c r="E27" s="47" t="s">
        <v>544</v>
      </c>
      <c r="F27" s="47" t="s">
        <v>562</v>
      </c>
      <c r="G27" s="49">
        <v>47865.31</v>
      </c>
    </row>
    <row r="28" spans="2:7" ht="16.5" x14ac:dyDescent="0.3">
      <c r="B28" s="46" t="s">
        <v>563</v>
      </c>
      <c r="C28" s="46" t="s">
        <v>529</v>
      </c>
      <c r="D28" s="47" t="s">
        <v>539</v>
      </c>
      <c r="E28" s="47" t="s">
        <v>540</v>
      </c>
      <c r="F28" s="47" t="s">
        <v>545</v>
      </c>
      <c r="G28" s="49">
        <v>3304.78</v>
      </c>
    </row>
    <row r="29" spans="2:7" ht="16.5" x14ac:dyDescent="0.3">
      <c r="B29" s="46" t="s">
        <v>564</v>
      </c>
      <c r="C29" s="46" t="s">
        <v>555</v>
      </c>
      <c r="D29" s="47" t="s">
        <v>530</v>
      </c>
      <c r="E29" s="47" t="s">
        <v>535</v>
      </c>
      <c r="F29" s="47" t="s">
        <v>545</v>
      </c>
      <c r="G29" s="49">
        <v>966438</v>
      </c>
    </row>
    <row r="30" spans="2:7" ht="16.5" x14ac:dyDescent="0.3">
      <c r="B30" s="46" t="s">
        <v>565</v>
      </c>
      <c r="C30" s="46" t="s">
        <v>529</v>
      </c>
      <c r="D30" s="47" t="s">
        <v>530</v>
      </c>
      <c r="E30" s="47" t="s">
        <v>531</v>
      </c>
      <c r="F30" s="47" t="s">
        <v>545</v>
      </c>
      <c r="G30" s="49">
        <v>145332</v>
      </c>
    </row>
    <row r="31" spans="2:7" ht="16.5" x14ac:dyDescent="0.3">
      <c r="B31" s="46" t="s">
        <v>566</v>
      </c>
      <c r="C31" s="46" t="s">
        <v>529</v>
      </c>
      <c r="D31" s="47" t="s">
        <v>530</v>
      </c>
      <c r="E31" s="47" t="s">
        <v>540</v>
      </c>
      <c r="F31" s="47" t="s">
        <v>545</v>
      </c>
      <c r="G31" s="49">
        <v>32487.41</v>
      </c>
    </row>
    <row r="32" spans="2:7" ht="16.5" x14ac:dyDescent="0.3">
      <c r="B32" s="46" t="s">
        <v>567</v>
      </c>
      <c r="C32" s="46" t="s">
        <v>529</v>
      </c>
      <c r="D32" s="47" t="s">
        <v>539</v>
      </c>
      <c r="E32" s="47" t="s">
        <v>535</v>
      </c>
      <c r="F32" s="47" t="s">
        <v>562</v>
      </c>
      <c r="G32" s="49">
        <v>131660.54</v>
      </c>
    </row>
    <row r="33" spans="2:7" ht="16.5" x14ac:dyDescent="0.3">
      <c r="B33" s="46" t="s">
        <v>568</v>
      </c>
      <c r="C33" s="46" t="s">
        <v>529</v>
      </c>
      <c r="D33" s="47" t="s">
        <v>539</v>
      </c>
      <c r="E33" s="47" t="s">
        <v>544</v>
      </c>
      <c r="F33" s="47" t="s">
        <v>545</v>
      </c>
      <c r="G33" s="49">
        <v>17628.919999999998</v>
      </c>
    </row>
    <row r="34" spans="2:7" ht="16.5" x14ac:dyDescent="0.3">
      <c r="B34" s="46" t="s">
        <v>569</v>
      </c>
      <c r="C34" s="46" t="s">
        <v>529</v>
      </c>
      <c r="D34" s="47" t="s">
        <v>530</v>
      </c>
      <c r="E34" s="47" t="s">
        <v>544</v>
      </c>
      <c r="F34" s="47" t="s">
        <v>545</v>
      </c>
      <c r="G34" s="49">
        <v>23499.599999999999</v>
      </c>
    </row>
    <row r="35" spans="2:7" ht="16.5" x14ac:dyDescent="0.3">
      <c r="B35" s="46" t="s">
        <v>570</v>
      </c>
      <c r="C35" s="46" t="s">
        <v>555</v>
      </c>
      <c r="D35" s="47" t="s">
        <v>530</v>
      </c>
      <c r="E35" s="47" t="s">
        <v>544</v>
      </c>
      <c r="F35" s="47" t="s">
        <v>545</v>
      </c>
      <c r="G35" s="8">
        <v>33343.449999999997</v>
      </c>
    </row>
    <row r="36" spans="2:7" ht="16.5" x14ac:dyDescent="0.3">
      <c r="B36" s="46" t="s">
        <v>571</v>
      </c>
      <c r="C36" s="46" t="s">
        <v>555</v>
      </c>
      <c r="D36" s="47" t="s">
        <v>530</v>
      </c>
      <c r="E36" s="47" t="s">
        <v>544</v>
      </c>
      <c r="F36" s="47" t="s">
        <v>562</v>
      </c>
      <c r="G36" s="49">
        <v>340.85</v>
      </c>
    </row>
    <row r="37" spans="2:7" ht="16.5" x14ac:dyDescent="0.3">
      <c r="B37" s="46" t="s">
        <v>572</v>
      </c>
      <c r="C37" s="46" t="s">
        <v>555</v>
      </c>
      <c r="D37" s="47" t="s">
        <v>530</v>
      </c>
      <c r="E37" s="47" t="s">
        <v>544</v>
      </c>
      <c r="F37" s="47" t="s">
        <v>545</v>
      </c>
      <c r="G37" s="49">
        <v>71327.210000000006</v>
      </c>
    </row>
    <row r="38" spans="2:7" ht="16.5" x14ac:dyDescent="0.3">
      <c r="B38" s="46" t="s">
        <v>573</v>
      </c>
      <c r="C38" s="46" t="s">
        <v>529</v>
      </c>
      <c r="D38" s="47" t="s">
        <v>530</v>
      </c>
      <c r="E38" s="47" t="s">
        <v>544</v>
      </c>
      <c r="F38" s="47" t="s">
        <v>545</v>
      </c>
      <c r="G38" s="49">
        <v>17200</v>
      </c>
    </row>
    <row r="39" spans="2:7" ht="16.5" x14ac:dyDescent="0.3">
      <c r="B39" s="46" t="s">
        <v>574</v>
      </c>
      <c r="C39" s="46" t="s">
        <v>529</v>
      </c>
      <c r="D39" s="47" t="s">
        <v>530</v>
      </c>
      <c r="E39" s="47" t="s">
        <v>544</v>
      </c>
      <c r="F39" s="47" t="s">
        <v>545</v>
      </c>
      <c r="G39" s="49">
        <v>171500</v>
      </c>
    </row>
    <row r="40" spans="2:7" ht="16.5" x14ac:dyDescent="0.3">
      <c r="B40" s="46" t="s">
        <v>575</v>
      </c>
      <c r="C40" s="46" t="s">
        <v>529</v>
      </c>
      <c r="D40" s="47" t="s">
        <v>530</v>
      </c>
      <c r="E40" s="47" t="s">
        <v>544</v>
      </c>
      <c r="F40" s="47" t="s">
        <v>545</v>
      </c>
      <c r="G40" s="49">
        <v>1126923.3799999999</v>
      </c>
    </row>
    <row r="41" spans="2:7" ht="16.5" x14ac:dyDescent="0.3">
      <c r="B41" s="46" t="s">
        <v>576</v>
      </c>
      <c r="C41" s="46" t="s">
        <v>529</v>
      </c>
      <c r="D41" s="47" t="s">
        <v>539</v>
      </c>
      <c r="E41" s="47" t="s">
        <v>535</v>
      </c>
      <c r="F41" s="47" t="s">
        <v>545</v>
      </c>
      <c r="G41" s="49">
        <v>102617.9</v>
      </c>
    </row>
    <row r="42" spans="2:7" ht="16.5" x14ac:dyDescent="0.3">
      <c r="B42" s="46" t="s">
        <v>577</v>
      </c>
      <c r="C42" s="46" t="s">
        <v>529</v>
      </c>
      <c r="D42" s="47" t="s">
        <v>539</v>
      </c>
      <c r="E42" s="47" t="s">
        <v>535</v>
      </c>
      <c r="F42" s="47" t="s">
        <v>545</v>
      </c>
      <c r="G42" s="49">
        <v>101286.56</v>
      </c>
    </row>
    <row r="43" spans="2:7" ht="16.5" x14ac:dyDescent="0.3">
      <c r="B43" s="46" t="s">
        <v>578</v>
      </c>
      <c r="C43" s="46" t="s">
        <v>529</v>
      </c>
      <c r="D43" s="47" t="s">
        <v>530</v>
      </c>
      <c r="E43" s="47" t="s">
        <v>531</v>
      </c>
      <c r="F43" s="47" t="s">
        <v>545</v>
      </c>
      <c r="G43" s="49">
        <v>258620.69</v>
      </c>
    </row>
    <row r="44" spans="2:7" ht="16.5" x14ac:dyDescent="0.3">
      <c r="B44" s="46" t="s">
        <v>579</v>
      </c>
      <c r="C44" s="46" t="s">
        <v>529</v>
      </c>
      <c r="D44" s="47" t="s">
        <v>530</v>
      </c>
      <c r="E44" s="47" t="s">
        <v>531</v>
      </c>
      <c r="F44" s="47" t="s">
        <v>545</v>
      </c>
      <c r="G44" s="49">
        <v>38793.11</v>
      </c>
    </row>
    <row r="45" spans="2:7" ht="16.5" x14ac:dyDescent="0.3">
      <c r="B45" s="46" t="s">
        <v>580</v>
      </c>
      <c r="C45" s="46" t="s">
        <v>529</v>
      </c>
      <c r="D45" s="47" t="s">
        <v>530</v>
      </c>
      <c r="E45" s="47" t="s">
        <v>531</v>
      </c>
      <c r="F45" s="47" t="s">
        <v>545</v>
      </c>
      <c r="G45" s="49">
        <v>172413.8</v>
      </c>
    </row>
    <row r="46" spans="2:7" ht="16.5" x14ac:dyDescent="0.3">
      <c r="B46" s="46" t="s">
        <v>581</v>
      </c>
      <c r="C46" s="46" t="s">
        <v>529</v>
      </c>
      <c r="D46" s="47" t="s">
        <v>530</v>
      </c>
      <c r="E46" s="47" t="s">
        <v>531</v>
      </c>
      <c r="F46" s="47" t="s">
        <v>545</v>
      </c>
      <c r="G46" s="49">
        <v>55694</v>
      </c>
    </row>
    <row r="47" spans="2:7" ht="16.5" x14ac:dyDescent="0.3">
      <c r="B47" s="46" t="s">
        <v>582</v>
      </c>
      <c r="C47" s="46" t="s">
        <v>529</v>
      </c>
      <c r="D47" s="47" t="s">
        <v>539</v>
      </c>
      <c r="E47" s="47" t="s">
        <v>535</v>
      </c>
      <c r="F47" s="47" t="s">
        <v>545</v>
      </c>
      <c r="G47" s="49">
        <v>144054</v>
      </c>
    </row>
    <row r="48" spans="2:7" ht="16.5" x14ac:dyDescent="0.3">
      <c r="B48" s="46" t="s">
        <v>583</v>
      </c>
      <c r="C48" s="46" t="s">
        <v>529</v>
      </c>
      <c r="D48" s="47" t="s">
        <v>530</v>
      </c>
      <c r="E48" s="47" t="s">
        <v>531</v>
      </c>
      <c r="F48" s="47" t="s">
        <v>545</v>
      </c>
      <c r="G48" s="49">
        <v>45000</v>
      </c>
    </row>
    <row r="49" spans="2:7" ht="16.5" x14ac:dyDescent="0.3">
      <c r="B49" s="46" t="s">
        <v>584</v>
      </c>
      <c r="C49" s="46" t="s">
        <v>529</v>
      </c>
      <c r="D49" s="47" t="s">
        <v>530</v>
      </c>
      <c r="E49" s="47" t="s">
        <v>535</v>
      </c>
      <c r="F49" s="47" t="s">
        <v>562</v>
      </c>
      <c r="G49" s="49">
        <v>63626</v>
      </c>
    </row>
    <row r="50" spans="2:7" ht="16.5" x14ac:dyDescent="0.3">
      <c r="B50" s="46" t="s">
        <v>585</v>
      </c>
      <c r="C50" s="46" t="s">
        <v>529</v>
      </c>
      <c r="D50" s="47" t="s">
        <v>539</v>
      </c>
      <c r="E50" s="47" t="s">
        <v>535</v>
      </c>
      <c r="F50" s="47" t="s">
        <v>545</v>
      </c>
      <c r="G50" s="49">
        <v>2390</v>
      </c>
    </row>
    <row r="51" spans="2:7" ht="16.5" x14ac:dyDescent="0.3">
      <c r="B51" s="46" t="s">
        <v>586</v>
      </c>
      <c r="C51" s="46" t="s">
        <v>529</v>
      </c>
      <c r="D51" s="47" t="s">
        <v>539</v>
      </c>
      <c r="E51" s="47" t="s">
        <v>535</v>
      </c>
      <c r="F51" s="47" t="s">
        <v>545</v>
      </c>
      <c r="G51" s="49">
        <v>66740</v>
      </c>
    </row>
    <row r="52" spans="2:7" ht="16.5" x14ac:dyDescent="0.3">
      <c r="B52" s="46" t="s">
        <v>587</v>
      </c>
      <c r="C52" s="46" t="s">
        <v>529</v>
      </c>
      <c r="D52" s="47" t="s">
        <v>539</v>
      </c>
      <c r="E52" s="47" t="s">
        <v>540</v>
      </c>
      <c r="F52" s="47" t="s">
        <v>545</v>
      </c>
      <c r="G52" s="49">
        <v>43990.95</v>
      </c>
    </row>
  </sheetData>
  <autoFilter ref="B12:G5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Portada</vt:lpstr>
      <vt:lpstr>Investigadores</vt:lpstr>
      <vt:lpstr>Personal</vt:lpstr>
      <vt:lpstr>Estudiantes</vt:lpstr>
      <vt:lpstr>Contratos</vt:lpstr>
      <vt:lpstr>Personal!Área_de_impresión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evillafa</cp:lastModifiedBy>
  <cp:lastPrinted>2018-02-28T19:00:23Z</cp:lastPrinted>
  <dcterms:created xsi:type="dcterms:W3CDTF">2018-02-17T17:23:52Z</dcterms:created>
  <dcterms:modified xsi:type="dcterms:W3CDTF">2021-07-14T20:09:57Z</dcterms:modified>
</cp:coreProperties>
</file>